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SV\"/>
    </mc:Choice>
  </mc:AlternateContent>
  <xr:revisionPtr revIDLastSave="0" documentId="13_ncr:1_{008489D4-A50B-4CF0-87AA-A5AB469887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wige Rangliste Tore" sheetId="55" r:id="rId1"/>
    <sheet name="Tore 98-99" sheetId="2" r:id="rId2"/>
    <sheet name="Tore 99-00" sheetId="17" r:id="rId3"/>
    <sheet name="Tore 00-01" sheetId="20" r:id="rId4"/>
    <sheet name="Tore 01-02" sheetId="23" r:id="rId5"/>
    <sheet name="Tore 02-03" sheetId="30" r:id="rId6"/>
    <sheet name="Tore 03-04" sheetId="32" r:id="rId7"/>
    <sheet name="Tore 04-05" sheetId="34" r:id="rId8"/>
    <sheet name="Tore 05-06" sheetId="35" r:id="rId9"/>
    <sheet name="Tore 06-07" sheetId="36" r:id="rId10"/>
    <sheet name="Tore 07-08" sheetId="37" r:id="rId11"/>
    <sheet name="Tore 08-09" sheetId="38" r:id="rId12"/>
    <sheet name="Tore 09-10" sheetId="40" r:id="rId13"/>
    <sheet name="Tore 10-11" sheetId="43" r:id="rId14"/>
    <sheet name="Tore 11-12" sheetId="44" r:id="rId15"/>
    <sheet name="Tore 12-13" sheetId="45" r:id="rId16"/>
    <sheet name="Tore 13-14" sheetId="46" r:id="rId17"/>
    <sheet name="Tore 14-15" sheetId="47" r:id="rId18"/>
    <sheet name="Tore 15-16" sheetId="48" r:id="rId19"/>
    <sheet name="Tore 16-17" sheetId="50" r:id="rId20"/>
    <sheet name="Tore 17-18" sheetId="51" r:id="rId21"/>
    <sheet name="Tore 18-19" sheetId="52" r:id="rId22"/>
    <sheet name="Tore 19-20-21" sheetId="53" r:id="rId23"/>
    <sheet name="Tore 21-22" sheetId="54" r:id="rId24"/>
    <sheet name="Tore 22-23" sheetId="56" r:id="rId25"/>
    <sheet name="Tore 23-24" sheetId="57" r:id="rId26"/>
    <sheet name="Tore 24-25" sheetId="58" r:id="rId27"/>
    <sheet name="Tore 25-26" sheetId="59" r:id="rId28"/>
    <sheet name="Tabelle1" sheetId="49" r:id="rId29"/>
  </sheets>
  <definedNames>
    <definedName name="_xlnm._FilterDatabase" localSheetId="22" hidden="1">'Tore 19-20-21'!$A$5:$D$37</definedName>
    <definedName name="_xlnm._FilterDatabase" localSheetId="23" hidden="1">'Tore 21-22'!$A$5:$D$35</definedName>
    <definedName name="_xlnm._FilterDatabase" localSheetId="24" hidden="1">'Tore 22-23'!$A$5:$D$32</definedName>
    <definedName name="_xlnm._FilterDatabase" localSheetId="25" hidden="1">'Tore 23-24'!$A$5:$D$36</definedName>
    <definedName name="_xlnm._FilterDatabase" localSheetId="26" hidden="1">'Tore 24-25'!$A$5:$D$44</definedName>
    <definedName name="_xlnm._FilterDatabase" localSheetId="27" hidden="1">'Tore 25-26'!$A$5:$D$40</definedName>
    <definedName name="_xlnm.Print_Titles" localSheetId="0">'Ewige Rangliste Tore'!$1:$5</definedName>
    <definedName name="_xlnm.Print_Titles" localSheetId="20">'Tore 17-18'!$1:$5</definedName>
    <definedName name="_xlnm.Print_Titles" localSheetId="21">'Tore 18-19'!$1:$5</definedName>
    <definedName name="_xlnm.Print_Titles" localSheetId="22">'Tore 19-20-21'!$1:$5</definedName>
    <definedName name="_xlnm.Print_Titles" localSheetId="23">'Tore 21-22'!$1:$5</definedName>
    <definedName name="_xlnm.Print_Titles" localSheetId="24">'Tore 22-23'!$1:$5</definedName>
    <definedName name="_xlnm.Print_Titles" localSheetId="25">'Tore 23-24'!$1:$5</definedName>
    <definedName name="_xlnm.Print_Titles" localSheetId="26">'Tore 24-25'!$1:$5</definedName>
    <definedName name="_xlnm.Print_Titles" localSheetId="27">'Tore 25-26'!$1:$5</definedName>
  </definedNames>
  <calcPr calcId="191029"/>
</workbook>
</file>

<file path=xl/calcChain.xml><?xml version="1.0" encoding="utf-8"?>
<calcChain xmlns="http://schemas.openxmlformats.org/spreadsheetml/2006/main">
  <c r="C341" i="55" l="1"/>
  <c r="C42" i="59" l="1"/>
  <c r="A42" i="59"/>
  <c r="A43" i="59" s="1"/>
  <c r="C46" i="58"/>
  <c r="A46" i="58"/>
  <c r="A47" i="58" s="1"/>
  <c r="C38" i="57"/>
  <c r="A38" i="57"/>
  <c r="A39" i="57" s="1"/>
  <c r="A341" i="55"/>
  <c r="A34" i="56"/>
  <c r="A35" i="56" s="1"/>
  <c r="C34" i="56"/>
  <c r="C342" i="55" l="1"/>
  <c r="A38" i="54"/>
  <c r="C37" i="54"/>
  <c r="A40" i="53"/>
  <c r="C39" i="53"/>
  <c r="C40" i="52" l="1"/>
  <c r="A40" i="52"/>
  <c r="C33" i="51"/>
  <c r="A33" i="51"/>
  <c r="C37" i="50"/>
  <c r="A37" i="50"/>
  <c r="C37" i="48"/>
  <c r="A37" i="48"/>
  <c r="E27" i="47"/>
  <c r="E26" i="47"/>
  <c r="C40" i="47"/>
  <c r="A40" i="47"/>
  <c r="A38" i="47"/>
  <c r="A37" i="47"/>
  <c r="E21" i="47"/>
  <c r="E12" i="47"/>
  <c r="A35" i="47"/>
  <c r="E29" i="47"/>
  <c r="A34" i="47"/>
  <c r="E20" i="47"/>
  <c r="E31" i="47"/>
  <c r="A32" i="47"/>
  <c r="E35" i="47"/>
  <c r="A31" i="47"/>
  <c r="E33" i="47"/>
  <c r="E36" i="47"/>
  <c r="A29" i="47"/>
  <c r="E28" i="47"/>
  <c r="A28" i="47"/>
  <c r="E38" i="47"/>
  <c r="E37" i="47"/>
  <c r="A26" i="47"/>
  <c r="E22" i="47"/>
  <c r="E32" i="47"/>
  <c r="E23" i="47"/>
  <c r="E16" i="47"/>
  <c r="E17" i="47"/>
  <c r="E15" i="47"/>
  <c r="A19" i="47"/>
  <c r="E25" i="47"/>
  <c r="E11" i="47"/>
  <c r="E34" i="47"/>
  <c r="E14" i="47"/>
  <c r="E13" i="47"/>
  <c r="E30" i="47"/>
  <c r="E10" i="47"/>
  <c r="E19" i="47"/>
  <c r="E8" i="47"/>
  <c r="E24" i="47"/>
  <c r="E9" i="47"/>
  <c r="E41" i="46"/>
  <c r="E15" i="46"/>
  <c r="C43" i="46"/>
  <c r="A43" i="46"/>
  <c r="E24" i="46"/>
  <c r="E37" i="46"/>
  <c r="A37" i="46"/>
  <c r="E42" i="46"/>
  <c r="A42" i="46"/>
  <c r="E33" i="46"/>
  <c r="E29" i="46"/>
  <c r="A29" i="46"/>
  <c r="E39" i="46"/>
  <c r="A39" i="46"/>
  <c r="E9" i="46"/>
  <c r="E31" i="46"/>
  <c r="A31" i="46"/>
  <c r="E25" i="46"/>
  <c r="E16" i="46"/>
  <c r="E22" i="46"/>
  <c r="E40" i="46"/>
  <c r="A40" i="46"/>
  <c r="E34" i="46"/>
  <c r="A34" i="46"/>
  <c r="E38" i="46"/>
  <c r="A38" i="46"/>
  <c r="E26" i="46"/>
  <c r="A26" i="46"/>
  <c r="E35" i="46"/>
  <c r="A35" i="46"/>
  <c r="E18" i="46"/>
  <c r="E17" i="46"/>
  <c r="E28" i="46"/>
  <c r="A28" i="46"/>
  <c r="E27" i="46"/>
  <c r="E32" i="46"/>
  <c r="A32" i="46"/>
  <c r="E36" i="46"/>
  <c r="E14" i="46"/>
  <c r="E21" i="46"/>
  <c r="E10" i="46"/>
  <c r="E19" i="46"/>
  <c r="A19" i="46"/>
  <c r="E8" i="46"/>
  <c r="E30" i="46"/>
  <c r="E20" i="46"/>
  <c r="E13" i="46"/>
  <c r="E11" i="46"/>
  <c r="E12" i="46"/>
  <c r="A35" i="45"/>
  <c r="A36" i="45"/>
  <c r="A37" i="45"/>
  <c r="A38" i="45"/>
  <c r="A39" i="45"/>
  <c r="A29" i="45"/>
  <c r="A27" i="45"/>
  <c r="A24" i="45"/>
  <c r="A22" i="45"/>
  <c r="A21" i="45"/>
  <c r="A20" i="45"/>
  <c r="A19" i="45"/>
  <c r="A18" i="45"/>
  <c r="A23" i="45"/>
  <c r="E10" i="45"/>
  <c r="E9" i="45"/>
  <c r="E35" i="45"/>
  <c r="E14" i="45"/>
  <c r="E19" i="45"/>
  <c r="E13" i="45"/>
  <c r="E12" i="45"/>
  <c r="E18" i="45"/>
  <c r="E17" i="45"/>
  <c r="E28" i="45"/>
  <c r="E11" i="45"/>
  <c r="E34" i="45"/>
  <c r="E26" i="45"/>
  <c r="E16" i="45"/>
  <c r="E30" i="45"/>
  <c r="E36" i="45"/>
  <c r="E22" i="45"/>
  <c r="E21" i="45"/>
  <c r="E39" i="45"/>
  <c r="E33" i="45"/>
  <c r="E29" i="45"/>
  <c r="E38" i="45"/>
  <c r="E23" i="45"/>
  <c r="E25" i="45"/>
  <c r="E32" i="45"/>
  <c r="E24" i="45"/>
  <c r="E20" i="45"/>
  <c r="E31" i="45"/>
  <c r="E27" i="45"/>
  <c r="E37" i="45"/>
  <c r="E8" i="45"/>
  <c r="E15" i="45"/>
  <c r="C42" i="45"/>
  <c r="A42" i="45"/>
  <c r="A34" i="45"/>
  <c r="A32" i="45"/>
  <c r="A30" i="45"/>
  <c r="A28" i="45"/>
  <c r="A26" i="45"/>
  <c r="A25" i="45"/>
  <c r="A17" i="45"/>
  <c r="A16" i="45"/>
  <c r="A15" i="45"/>
  <c r="A14" i="45"/>
  <c r="A13" i="45"/>
  <c r="A12" i="45"/>
  <c r="A11" i="45"/>
  <c r="A10" i="45"/>
  <c r="A9" i="45"/>
  <c r="C37" i="44"/>
  <c r="E8" i="44" s="1"/>
  <c r="E36" i="44"/>
  <c r="A37" i="44"/>
  <c r="A36" i="44"/>
  <c r="A34" i="44"/>
  <c r="A33" i="44"/>
  <c r="A30" i="44"/>
  <c r="A28" i="44"/>
  <c r="E27" i="44"/>
  <c r="A26" i="44"/>
  <c r="A25" i="44"/>
  <c r="A24" i="44"/>
  <c r="A23" i="44"/>
  <c r="A22" i="44"/>
  <c r="A21" i="44"/>
  <c r="A20" i="44"/>
  <c r="A19" i="44"/>
  <c r="A17" i="44"/>
  <c r="E16" i="44"/>
  <c r="A16" i="44"/>
  <c r="A15" i="44"/>
  <c r="E14" i="44"/>
  <c r="A14" i="44"/>
  <c r="A13" i="44"/>
  <c r="E12" i="44"/>
  <c r="A12" i="44"/>
  <c r="A11" i="44"/>
  <c r="A10" i="44"/>
  <c r="A9" i="44"/>
  <c r="C39" i="43"/>
  <c r="E30" i="43" s="1"/>
  <c r="E38" i="43"/>
  <c r="A39" i="43"/>
  <c r="D39" i="43"/>
  <c r="A38" i="43"/>
  <c r="E37" i="43"/>
  <c r="E36" i="43"/>
  <c r="A36" i="43"/>
  <c r="E35" i="43"/>
  <c r="A35" i="43"/>
  <c r="E34" i="43"/>
  <c r="E33" i="43"/>
  <c r="E31" i="43"/>
  <c r="A31" i="43"/>
  <c r="E29" i="43"/>
  <c r="A29" i="43"/>
  <c r="E28" i="43"/>
  <c r="E27" i="43"/>
  <c r="A27" i="43"/>
  <c r="E26" i="43"/>
  <c r="A26" i="43"/>
  <c r="A25" i="43"/>
  <c r="E24" i="43"/>
  <c r="A24" i="43"/>
  <c r="E23" i="43"/>
  <c r="A23" i="43"/>
  <c r="E22" i="43"/>
  <c r="A22" i="43"/>
  <c r="A21" i="43"/>
  <c r="E20" i="43"/>
  <c r="A20" i="43"/>
  <c r="E19" i="43"/>
  <c r="A19" i="43"/>
  <c r="E18" i="43"/>
  <c r="E17" i="43"/>
  <c r="A17" i="43"/>
  <c r="E16" i="43"/>
  <c r="A16" i="43"/>
  <c r="E15" i="43"/>
  <c r="A15" i="43"/>
  <c r="A14" i="43"/>
  <c r="E13" i="43"/>
  <c r="A13" i="43"/>
  <c r="E12" i="43"/>
  <c r="A12" i="43"/>
  <c r="E11" i="43"/>
  <c r="A11" i="43"/>
  <c r="A10" i="43"/>
  <c r="E9" i="43"/>
  <c r="A9" i="43"/>
  <c r="E8" i="43"/>
  <c r="E8" i="40"/>
  <c r="A9" i="40"/>
  <c r="E9" i="40"/>
  <c r="A10" i="40"/>
  <c r="E10" i="40"/>
  <c r="A11" i="40"/>
  <c r="E11" i="40"/>
  <c r="A12" i="40"/>
  <c r="E12" i="40"/>
  <c r="A13" i="40"/>
  <c r="E13" i="40"/>
  <c r="A14" i="40"/>
  <c r="E14" i="40"/>
  <c r="A15" i="40"/>
  <c r="E15" i="40"/>
  <c r="A16" i="40"/>
  <c r="E16" i="40"/>
  <c r="A17" i="40"/>
  <c r="E17" i="40"/>
  <c r="E18" i="40"/>
  <c r="A19" i="40"/>
  <c r="E19" i="40"/>
  <c r="A20" i="40"/>
  <c r="E20" i="40"/>
  <c r="A21" i="40"/>
  <c r="E21" i="40"/>
  <c r="A22" i="40"/>
  <c r="E22" i="40"/>
  <c r="A23" i="40"/>
  <c r="E23" i="40"/>
  <c r="A24" i="40"/>
  <c r="E24" i="40"/>
  <c r="A25" i="40"/>
  <c r="E25" i="40"/>
  <c r="E26" i="40"/>
  <c r="A27" i="40"/>
  <c r="E27" i="40"/>
  <c r="E28" i="40"/>
  <c r="A29" i="40"/>
  <c r="E29" i="40"/>
  <c r="E30" i="40"/>
  <c r="A31" i="40"/>
  <c r="E31" i="40"/>
  <c r="E32" i="40"/>
  <c r="A33" i="40"/>
  <c r="E33" i="40"/>
  <c r="A34" i="40"/>
  <c r="E34" i="40"/>
  <c r="E35" i="40"/>
  <c r="A36" i="40"/>
  <c r="E36" i="40"/>
  <c r="A38" i="40"/>
  <c r="C38" i="40"/>
  <c r="D38" i="40" s="1"/>
  <c r="E8" i="38"/>
  <c r="A9" i="38"/>
  <c r="E9" i="38"/>
  <c r="A10" i="38"/>
  <c r="E10" i="38"/>
  <c r="A11" i="38"/>
  <c r="E11" i="38"/>
  <c r="A12" i="38"/>
  <c r="E12" i="38"/>
  <c r="A13" i="38"/>
  <c r="E13" i="38"/>
  <c r="A14" i="38"/>
  <c r="E14" i="38"/>
  <c r="A15" i="38"/>
  <c r="E15" i="38"/>
  <c r="A16" i="38"/>
  <c r="E16" i="38"/>
  <c r="A17" i="38"/>
  <c r="E17" i="38"/>
  <c r="A18" i="38"/>
  <c r="E18" i="38"/>
  <c r="A19" i="38"/>
  <c r="E19" i="38"/>
  <c r="A20" i="38"/>
  <c r="E20" i="38"/>
  <c r="A21" i="38"/>
  <c r="E21" i="38"/>
  <c r="A22" i="38"/>
  <c r="E22" i="38"/>
  <c r="A23" i="38"/>
  <c r="E23" i="38"/>
  <c r="A24" i="38"/>
  <c r="E24" i="38"/>
  <c r="A25" i="38"/>
  <c r="E25" i="38"/>
  <c r="A26" i="38"/>
  <c r="E26" i="38"/>
  <c r="A27" i="38"/>
  <c r="E27" i="38"/>
  <c r="A28" i="38"/>
  <c r="E28" i="38"/>
  <c r="A29" i="38"/>
  <c r="E29" i="38"/>
  <c r="A30" i="38"/>
  <c r="E30" i="38"/>
  <c r="A31" i="38"/>
  <c r="E31" i="38"/>
  <c r="A32" i="38"/>
  <c r="E32" i="38"/>
  <c r="A33" i="38"/>
  <c r="E33" i="38"/>
  <c r="A34" i="38"/>
  <c r="E34" i="38"/>
  <c r="A36" i="38"/>
  <c r="C36" i="38"/>
  <c r="E8" i="37"/>
  <c r="A9" i="37"/>
  <c r="E9" i="37"/>
  <c r="A10" i="37"/>
  <c r="E10" i="37"/>
  <c r="A11" i="37"/>
  <c r="E11" i="37"/>
  <c r="A12" i="37"/>
  <c r="E12" i="37"/>
  <c r="A13" i="37"/>
  <c r="E13" i="37"/>
  <c r="A14" i="37"/>
  <c r="E14" i="37"/>
  <c r="A15" i="37"/>
  <c r="E15" i="37"/>
  <c r="A16" i="37"/>
  <c r="E16" i="37"/>
  <c r="A17" i="37"/>
  <c r="E17" i="37"/>
  <c r="A18" i="37"/>
  <c r="E18" i="37"/>
  <c r="A19" i="37"/>
  <c r="E19" i="37"/>
  <c r="A20" i="37"/>
  <c r="E20" i="37"/>
  <c r="A21" i="37"/>
  <c r="E21" i="37"/>
  <c r="A22" i="37"/>
  <c r="E22" i="37"/>
  <c r="A23" i="37"/>
  <c r="E23" i="37"/>
  <c r="A24" i="37"/>
  <c r="E24" i="37"/>
  <c r="A25" i="37"/>
  <c r="E25" i="37"/>
  <c r="A26" i="37"/>
  <c r="E26" i="37"/>
  <c r="A27" i="37"/>
  <c r="E27" i="37"/>
  <c r="A28" i="37"/>
  <c r="E28" i="37"/>
  <c r="A29" i="37"/>
  <c r="E29" i="37"/>
  <c r="A30" i="37"/>
  <c r="E30" i="37"/>
  <c r="A32" i="37"/>
  <c r="C32" i="37"/>
  <c r="D32" i="37" s="1"/>
  <c r="E8" i="36"/>
  <c r="A9" i="36"/>
  <c r="E9" i="36"/>
  <c r="A10" i="36"/>
  <c r="E10" i="36"/>
  <c r="A11" i="36"/>
  <c r="E11" i="36"/>
  <c r="A12" i="36"/>
  <c r="E12" i="36"/>
  <c r="A13" i="36"/>
  <c r="E13" i="36"/>
  <c r="A14" i="36"/>
  <c r="E14" i="36"/>
  <c r="A15" i="36"/>
  <c r="E15" i="36"/>
  <c r="A16" i="36"/>
  <c r="E16" i="36"/>
  <c r="A17" i="36"/>
  <c r="E17" i="36"/>
  <c r="A18" i="36"/>
  <c r="E18" i="36"/>
  <c r="A19" i="36"/>
  <c r="E19" i="36"/>
  <c r="A20" i="36"/>
  <c r="E20" i="36"/>
  <c r="A21" i="36"/>
  <c r="E21" i="36"/>
  <c r="A22" i="36"/>
  <c r="E22" i="36"/>
  <c r="A23" i="36"/>
  <c r="E23" i="36"/>
  <c r="A24" i="36"/>
  <c r="E24" i="36"/>
  <c r="A25" i="36"/>
  <c r="E25" i="36"/>
  <c r="A26" i="36"/>
  <c r="E26" i="36"/>
  <c r="A27" i="36"/>
  <c r="E27" i="36"/>
  <c r="A28" i="36"/>
  <c r="E28" i="36"/>
  <c r="A29" i="36"/>
  <c r="E29" i="36"/>
  <c r="A30" i="36"/>
  <c r="E30" i="36"/>
  <c r="A31" i="36"/>
  <c r="E31" i="36"/>
  <c r="A32" i="36"/>
  <c r="E32" i="36"/>
  <c r="A33" i="36"/>
  <c r="E33" i="36"/>
  <c r="A34" i="36"/>
  <c r="E34" i="36"/>
  <c r="A36" i="36"/>
  <c r="C36" i="36"/>
  <c r="E8" i="35"/>
  <c r="A9" i="35"/>
  <c r="E9" i="35"/>
  <c r="A10" i="35"/>
  <c r="E10" i="35"/>
  <c r="A11" i="35"/>
  <c r="E11" i="35"/>
  <c r="A12" i="35"/>
  <c r="E12" i="35"/>
  <c r="A13" i="35"/>
  <c r="E13" i="35"/>
  <c r="A14" i="35"/>
  <c r="E14" i="35"/>
  <c r="A15" i="35"/>
  <c r="E15" i="35"/>
  <c r="A16" i="35"/>
  <c r="E16" i="35"/>
  <c r="A17" i="35"/>
  <c r="E17" i="35"/>
  <c r="A18" i="35"/>
  <c r="E18" i="35"/>
  <c r="A19" i="35"/>
  <c r="E19" i="35"/>
  <c r="A20" i="35"/>
  <c r="E20" i="35"/>
  <c r="A21" i="35"/>
  <c r="E21" i="35"/>
  <c r="A22" i="35"/>
  <c r="E22" i="35"/>
  <c r="A23" i="35"/>
  <c r="E23" i="35"/>
  <c r="A24" i="35"/>
  <c r="E24" i="35"/>
  <c r="A25" i="35"/>
  <c r="E25" i="35"/>
  <c r="A26" i="35"/>
  <c r="E26" i="35"/>
  <c r="A27" i="35"/>
  <c r="E27" i="35"/>
  <c r="A28" i="35"/>
  <c r="E28" i="35"/>
  <c r="A29" i="35"/>
  <c r="E29" i="35"/>
  <c r="A30" i="35"/>
  <c r="E30" i="35"/>
  <c r="A31" i="35"/>
  <c r="E31" i="35"/>
  <c r="A32" i="35"/>
  <c r="E32" i="35"/>
  <c r="A33" i="35"/>
  <c r="E33" i="35"/>
  <c r="A34" i="35"/>
  <c r="E34" i="35"/>
  <c r="A35" i="35"/>
  <c r="E35" i="35"/>
  <c r="A36" i="35"/>
  <c r="E36" i="35"/>
  <c r="A37" i="35"/>
  <c r="E37" i="35"/>
  <c r="A38" i="35"/>
  <c r="E38" i="35"/>
  <c r="A39" i="35"/>
  <c r="E39" i="35"/>
  <c r="A40" i="35"/>
  <c r="E40" i="35"/>
  <c r="A41" i="35"/>
  <c r="E41" i="35"/>
  <c r="A42" i="35"/>
  <c r="E42" i="35"/>
  <c r="A43" i="35"/>
  <c r="E43" i="35"/>
  <c r="A45" i="35"/>
  <c r="C45" i="35"/>
  <c r="D45" i="35" s="1"/>
  <c r="E8" i="34"/>
  <c r="A9" i="34"/>
  <c r="E9" i="34"/>
  <c r="A10" i="34"/>
  <c r="E10" i="34"/>
  <c r="A11" i="34"/>
  <c r="E11" i="34"/>
  <c r="A12" i="34"/>
  <c r="E12" i="34"/>
  <c r="A13" i="34"/>
  <c r="E13" i="34"/>
  <c r="A14" i="34"/>
  <c r="E14" i="34"/>
  <c r="A15" i="34"/>
  <c r="E15" i="34"/>
  <c r="A16" i="34"/>
  <c r="E16" i="34"/>
  <c r="A17" i="34"/>
  <c r="E17" i="34"/>
  <c r="A18" i="34"/>
  <c r="E18" i="34"/>
  <c r="A19" i="34"/>
  <c r="E19" i="34"/>
  <c r="A20" i="34"/>
  <c r="E20" i="34"/>
  <c r="A21" i="34"/>
  <c r="E21" i="34"/>
  <c r="A22" i="34"/>
  <c r="E22" i="34"/>
  <c r="A23" i="34"/>
  <c r="E23" i="34"/>
  <c r="A24" i="34"/>
  <c r="E24" i="34"/>
  <c r="A25" i="34"/>
  <c r="E25" i="34"/>
  <c r="A26" i="34"/>
  <c r="E26" i="34"/>
  <c r="A27" i="34"/>
  <c r="E27" i="34"/>
  <c r="A28" i="34"/>
  <c r="E28" i="34"/>
  <c r="A29" i="34"/>
  <c r="E29" i="34"/>
  <c r="A30" i="34"/>
  <c r="E30" i="34"/>
  <c r="A31" i="34"/>
  <c r="E31" i="34"/>
  <c r="A33" i="34"/>
  <c r="C33" i="34"/>
  <c r="E8" i="32"/>
  <c r="A9" i="32"/>
  <c r="E9" i="32"/>
  <c r="A10" i="32"/>
  <c r="E10" i="32"/>
  <c r="A11" i="32"/>
  <c r="E11" i="32"/>
  <c r="A12" i="32"/>
  <c r="E12" i="32"/>
  <c r="A13" i="32"/>
  <c r="E13" i="32"/>
  <c r="A14" i="32"/>
  <c r="E14" i="32"/>
  <c r="A15" i="32"/>
  <c r="E15" i="32"/>
  <c r="A16" i="32"/>
  <c r="E16" i="32"/>
  <c r="A17" i="32"/>
  <c r="E17" i="32"/>
  <c r="A18" i="32"/>
  <c r="E18" i="32"/>
  <c r="A19" i="32"/>
  <c r="E19" i="32"/>
  <c r="A20" i="32"/>
  <c r="E20" i="32"/>
  <c r="A21" i="32"/>
  <c r="E21" i="32"/>
  <c r="A22" i="32"/>
  <c r="E22" i="32"/>
  <c r="A23" i="32"/>
  <c r="E23" i="32"/>
  <c r="A24" i="32"/>
  <c r="E24" i="32"/>
  <c r="A25" i="32"/>
  <c r="E25" i="32"/>
  <c r="A26" i="32"/>
  <c r="E26" i="32"/>
  <c r="A27" i="32"/>
  <c r="E27" i="32"/>
  <c r="A28" i="32"/>
  <c r="E28" i="32"/>
  <c r="A29" i="32"/>
  <c r="E29" i="32"/>
  <c r="A30" i="32"/>
  <c r="E30" i="32"/>
  <c r="A31" i="32"/>
  <c r="E31" i="32"/>
  <c r="A32" i="32"/>
  <c r="E32" i="32"/>
  <c r="A33" i="32"/>
  <c r="E33" i="32"/>
  <c r="A34" i="32"/>
  <c r="E34" i="32"/>
  <c r="A35" i="32"/>
  <c r="E35" i="32"/>
  <c r="A37" i="32"/>
  <c r="C37" i="32"/>
  <c r="D37" i="32" s="1"/>
  <c r="E9" i="30"/>
  <c r="A10" i="30"/>
  <c r="E10" i="30"/>
  <c r="A11" i="30"/>
  <c r="E11" i="30"/>
  <c r="A12" i="30"/>
  <c r="E12" i="30"/>
  <c r="A13" i="30"/>
  <c r="E13" i="30"/>
  <c r="A14" i="30"/>
  <c r="E14" i="30"/>
  <c r="A15" i="30"/>
  <c r="E15" i="30"/>
  <c r="A16" i="30"/>
  <c r="E16" i="30"/>
  <c r="A17" i="30"/>
  <c r="E17" i="30"/>
  <c r="A18" i="30"/>
  <c r="E18" i="30"/>
  <c r="A19" i="30"/>
  <c r="E19" i="30"/>
  <c r="A20" i="30"/>
  <c r="E20" i="30"/>
  <c r="A21" i="30"/>
  <c r="E21" i="30"/>
  <c r="A22" i="30"/>
  <c r="E22" i="30"/>
  <c r="A23" i="30"/>
  <c r="E23" i="30"/>
  <c r="A24" i="30"/>
  <c r="E24" i="30"/>
  <c r="A25" i="30"/>
  <c r="E25" i="30"/>
  <c r="A26" i="30"/>
  <c r="E26" i="30"/>
  <c r="A27" i="30"/>
  <c r="E27" i="30"/>
  <c r="A28" i="30"/>
  <c r="E28" i="30"/>
  <c r="A29" i="30"/>
  <c r="E29" i="30"/>
  <c r="A30" i="30"/>
  <c r="E30" i="30"/>
  <c r="A31" i="30"/>
  <c r="E31" i="30"/>
  <c r="A32" i="30"/>
  <c r="E32" i="30"/>
  <c r="A33" i="30"/>
  <c r="E33" i="30"/>
  <c r="A34" i="30"/>
  <c r="E34" i="30"/>
  <c r="A35" i="30"/>
  <c r="E35" i="30"/>
  <c r="A36" i="30"/>
  <c r="E36" i="30"/>
  <c r="A37" i="30"/>
  <c r="E37" i="30"/>
  <c r="A38" i="30"/>
  <c r="E38" i="30"/>
  <c r="A39" i="30"/>
  <c r="E39" i="30"/>
  <c r="A40" i="30"/>
  <c r="E40" i="30"/>
  <c r="A42" i="30"/>
  <c r="C42" i="30"/>
  <c r="D42" i="30" s="1"/>
  <c r="A10" i="23"/>
  <c r="A11" i="23"/>
  <c r="A12" i="23"/>
  <c r="A13" i="23"/>
  <c r="A14" i="23"/>
  <c r="A15" i="23"/>
  <c r="A16" i="23"/>
  <c r="A17" i="23"/>
  <c r="A18" i="23"/>
  <c r="A19" i="23"/>
  <c r="A20" i="23"/>
  <c r="A21" i="23"/>
  <c r="A22" i="23"/>
  <c r="A23" i="23"/>
  <c r="A24" i="23"/>
  <c r="A25" i="23"/>
  <c r="A26" i="23"/>
  <c r="A27" i="23"/>
  <c r="A28" i="23"/>
  <c r="A29" i="23"/>
  <c r="A30" i="23"/>
  <c r="A31" i="23"/>
  <c r="A32" i="23"/>
  <c r="A33" i="23"/>
  <c r="A34" i="23"/>
  <c r="A35" i="23"/>
  <c r="A36" i="23"/>
  <c r="A37" i="23"/>
  <c r="A38" i="23"/>
  <c r="A39" i="23"/>
  <c r="A40" i="23"/>
  <c r="A41" i="23"/>
  <c r="A42" i="23"/>
  <c r="A43" i="23"/>
  <c r="A44" i="23"/>
  <c r="A45" i="23"/>
  <c r="A47" i="23"/>
  <c r="D47" i="23" s="1"/>
  <c r="C47" i="23"/>
  <c r="A8" i="20"/>
  <c r="A9" i="20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26" i="20"/>
  <c r="A27" i="20"/>
  <c r="A28" i="20"/>
  <c r="A31" i="20"/>
  <c r="C31" i="20"/>
  <c r="D31" i="20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40" i="17"/>
  <c r="C41" i="17" s="1"/>
  <c r="C40" i="17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1" i="2"/>
  <c r="C31" i="2"/>
  <c r="C32" i="2" s="1"/>
  <c r="E18" i="44"/>
  <c r="E22" i="44"/>
  <c r="E24" i="44"/>
  <c r="E26" i="44"/>
  <c r="E29" i="44"/>
  <c r="E32" i="44"/>
  <c r="E34" i="44"/>
  <c r="E19" i="44"/>
  <c r="E23" i="44"/>
  <c r="E25" i="44"/>
  <c r="E30" i="44"/>
  <c r="E33" i="44"/>
  <c r="A38" i="44"/>
  <c r="E9" i="44"/>
  <c r="E11" i="44"/>
  <c r="E15" i="44"/>
  <c r="E17" i="44"/>
  <c r="E28" i="44"/>
  <c r="E31" i="44"/>
  <c r="A43" i="45"/>
  <c r="D33" i="34" l="1"/>
  <c r="D36" i="38"/>
  <c r="E10" i="43"/>
  <c r="E14" i="43"/>
  <c r="E32" i="43"/>
  <c r="E10" i="44"/>
  <c r="E35" i="44"/>
  <c r="A38" i="48"/>
  <c r="D36" i="36"/>
  <c r="A44" i="46"/>
  <c r="A41" i="47"/>
  <c r="E13" i="44"/>
  <c r="E21" i="44"/>
  <c r="E20" i="44"/>
  <c r="E21" i="43"/>
  <c r="E25" i="43"/>
  <c r="A41" i="52"/>
  <c r="A34" i="51"/>
  <c r="A38" i="50"/>
</calcChain>
</file>

<file path=xl/sharedStrings.xml><?xml version="1.0" encoding="utf-8"?>
<sst xmlns="http://schemas.openxmlformats.org/spreadsheetml/2006/main" count="1703" uniqueCount="661">
  <si>
    <t>TSV Obergimpern 1910 e.V.</t>
  </si>
  <si>
    <t>Rangliste Saison 1998/99</t>
  </si>
  <si>
    <t>Spiele</t>
  </si>
  <si>
    <t>Stand:</t>
  </si>
  <si>
    <t>Tore</t>
  </si>
  <si>
    <t>Nr.</t>
  </si>
  <si>
    <t>Name</t>
  </si>
  <si>
    <t>1998/99</t>
  </si>
  <si>
    <t>gesamt</t>
  </si>
  <si>
    <t>1.</t>
  </si>
  <si>
    <t>Heinzel Sven</t>
  </si>
  <si>
    <t>Scholz Marc</t>
  </si>
  <si>
    <t>Tagun Önder</t>
  </si>
  <si>
    <t>Richter Rinaldo</t>
  </si>
  <si>
    <t>Parstorfer Klaus</t>
  </si>
  <si>
    <t>Guthörle Dieter</t>
  </si>
  <si>
    <t>Köbele Oliver</t>
  </si>
  <si>
    <t>Gabel Thomas (II)</t>
  </si>
  <si>
    <t>Steeb Armin</t>
  </si>
  <si>
    <t>Gabel Patrick</t>
  </si>
  <si>
    <t>Grottke Jens</t>
  </si>
  <si>
    <t>Rödler Alexander</t>
  </si>
  <si>
    <t>Schober Harald</t>
  </si>
  <si>
    <t>Kaufmann Timo</t>
  </si>
  <si>
    <t>Binder Alexander</t>
  </si>
  <si>
    <t>Göckler Timo</t>
  </si>
  <si>
    <t>Sahillioglu Oktay</t>
  </si>
  <si>
    <t>Guthörle Wilfried</t>
  </si>
  <si>
    <t>Freyer Karl-Heinz</t>
  </si>
  <si>
    <t>Schweiger Tobias</t>
  </si>
  <si>
    <t>Lahner Guido</t>
  </si>
  <si>
    <t>Bopp David</t>
  </si>
  <si>
    <t>Funk Holger</t>
  </si>
  <si>
    <t>Kipp Rolf</t>
  </si>
  <si>
    <t>Brennenstuhl Hans-Dieter</t>
  </si>
  <si>
    <t>Heinzel Manfred</t>
  </si>
  <si>
    <t>Schmidtke Gerald</t>
  </si>
  <si>
    <t>Remmele Alexander</t>
  </si>
  <si>
    <t>Telcher Gerd</t>
  </si>
  <si>
    <t>Watzel Thorsten</t>
  </si>
  <si>
    <t>Czemmel Michael</t>
  </si>
  <si>
    <t>Freyer Gerd</t>
  </si>
  <si>
    <t>Trost Wolfgang</t>
  </si>
  <si>
    <t>Steeb Michael</t>
  </si>
  <si>
    <t>Schweiger Norbert</t>
  </si>
  <si>
    <t>Scholz Ingo</t>
  </si>
  <si>
    <t>Binder Jan</t>
  </si>
  <si>
    <t>Hönig Marc-André</t>
  </si>
  <si>
    <t>Rügner Eugen</t>
  </si>
  <si>
    <t>Weißer Helmut</t>
  </si>
  <si>
    <t>Tschimmel Peter</t>
  </si>
  <si>
    <t>Springer Viktor</t>
  </si>
  <si>
    <t>Ott Ralf</t>
  </si>
  <si>
    <t>Hofmann Gerd</t>
  </si>
  <si>
    <t>Lakos Hans</t>
  </si>
  <si>
    <t>Santner Karl-Heinz</t>
  </si>
  <si>
    <t>Haug Michael</t>
  </si>
  <si>
    <t>Rockstuhl Lutz</t>
  </si>
  <si>
    <t>Spieler eingesetzt</t>
  </si>
  <si>
    <t>pro Spieler</t>
  </si>
  <si>
    <t xml:space="preserve">Spieler erzielten </t>
  </si>
  <si>
    <t>pro Torschütze</t>
  </si>
  <si>
    <t>Spieljahre</t>
  </si>
  <si>
    <t>Strauß Theo</t>
  </si>
  <si>
    <t>Müller Günter</t>
  </si>
  <si>
    <t>Müller Wolfgang</t>
  </si>
  <si>
    <t>Kuhnle Dieter</t>
  </si>
  <si>
    <t>Kaufmann Berthold</t>
  </si>
  <si>
    <t>Seussler Roland</t>
  </si>
  <si>
    <t>Weißer Rolf</t>
  </si>
  <si>
    <t>Walz Benno</t>
  </si>
  <si>
    <t>Ruess Erwin</t>
  </si>
  <si>
    <t>Gabel Klaus</t>
  </si>
  <si>
    <t>Schweiger Karl</t>
  </si>
  <si>
    <t>Neubauer Harald</t>
  </si>
  <si>
    <t>Gabel Thomas (I)</t>
  </si>
  <si>
    <t>Weißer Günter</t>
  </si>
  <si>
    <t>Faul Erich</t>
  </si>
  <si>
    <t>Deutschmann Roland</t>
  </si>
  <si>
    <t>Mothes Manfred</t>
  </si>
  <si>
    <t>Müller Helmut</t>
  </si>
  <si>
    <t>Bopp Steffen</t>
  </si>
  <si>
    <t>Askani Lothar</t>
  </si>
  <si>
    <t>Kühne Werner</t>
  </si>
  <si>
    <t>Kaufmann Gerhard</t>
  </si>
  <si>
    <t>Dickopf Karl-Heinz</t>
  </si>
  <si>
    <t>Hack Karl-Heinz</t>
  </si>
  <si>
    <t>Binder Joachim</t>
  </si>
  <si>
    <t>Bräumer Horst</t>
  </si>
  <si>
    <t>Strauß Dieter</t>
  </si>
  <si>
    <t>Schaber Fritz</t>
  </si>
  <si>
    <t>Steeb Andreas</t>
  </si>
  <si>
    <t>Hönig Reinhard</t>
  </si>
  <si>
    <t>Rickert Edwin</t>
  </si>
  <si>
    <t>Kuhnle Oliver</t>
  </si>
  <si>
    <t>Krieger Ewald</t>
  </si>
  <si>
    <t>Feth Norbert</t>
  </si>
  <si>
    <t>Bauer Markus</t>
  </si>
  <si>
    <t>Diemer Rudi</t>
  </si>
  <si>
    <t>Fuhs Jürgen</t>
  </si>
  <si>
    <t>Funk Gerhard</t>
  </si>
  <si>
    <t>Hack Walter</t>
  </si>
  <si>
    <t>Gellner Thomas</t>
  </si>
  <si>
    <t>Schulz Jochen</t>
  </si>
  <si>
    <t>Funk Gerold</t>
  </si>
  <si>
    <t>Berger Norbert</t>
  </si>
  <si>
    <t>Schulz Egon</t>
  </si>
  <si>
    <t>Hoffmann Wolfgang</t>
  </si>
  <si>
    <t>Breunig Frank</t>
  </si>
  <si>
    <t>Wirdemann Ralf</t>
  </si>
  <si>
    <t>Kobuttis Andreas</t>
  </si>
  <si>
    <t>Lang Ottmar</t>
  </si>
  <si>
    <t>Schweiger Jürgen</t>
  </si>
  <si>
    <t>Lahner Matthias</t>
  </si>
  <si>
    <t>Strauß Günter</t>
  </si>
  <si>
    <t>Freitag Werner</t>
  </si>
  <si>
    <t>Renner Karl-Heinz</t>
  </si>
  <si>
    <t>Blessinger Oskar</t>
  </si>
  <si>
    <t>Walz Franz</t>
  </si>
  <si>
    <t>Höffner Jürgen</t>
  </si>
  <si>
    <t>Steeb Theo</t>
  </si>
  <si>
    <t>Günther Wolfgang</t>
  </si>
  <si>
    <t>Wolfschläger Rainer</t>
  </si>
  <si>
    <t>Frey Rolf</t>
  </si>
  <si>
    <t>Weilbacher Uwe</t>
  </si>
  <si>
    <t>Pfitzenmayer Eckard</t>
  </si>
  <si>
    <t>Kobuttis Helmut</t>
  </si>
  <si>
    <t>Müller Edgar</t>
  </si>
  <si>
    <t>Dotterer Harald</t>
  </si>
  <si>
    <t>Schweiger Günter</t>
  </si>
  <si>
    <t>Wüst Herbert</t>
  </si>
  <si>
    <t>Steiger Mike</t>
  </si>
  <si>
    <t>Diemer Achim</t>
  </si>
  <si>
    <t>Schulz Franz</t>
  </si>
  <si>
    <t>Gmyrek Hans</t>
  </si>
  <si>
    <t>Naun Edwin</t>
  </si>
  <si>
    <t>Schwager Horst</t>
  </si>
  <si>
    <t>Blumberg Rainer</t>
  </si>
  <si>
    <t>Müller Herbert</t>
  </si>
  <si>
    <t>Gabel Hilmar</t>
  </si>
  <si>
    <t>Raudenbusch Kurt</t>
  </si>
  <si>
    <t>Bleymayer Holger</t>
  </si>
  <si>
    <t>Insel Erwin</t>
  </si>
  <si>
    <t>Hauk Andreas</t>
  </si>
  <si>
    <t>Weißer Kurt</t>
  </si>
  <si>
    <t>Bräunig Gernot</t>
  </si>
  <si>
    <t>Rauschdorf Steffen</t>
  </si>
  <si>
    <t>Gauch Anton</t>
  </si>
  <si>
    <t>Kaiser Rainer</t>
  </si>
  <si>
    <t>Heck Rainer</t>
  </si>
  <si>
    <t>Durukan Sami</t>
  </si>
  <si>
    <t>Kercher Hermann</t>
  </si>
  <si>
    <t>Schweiger Robert</t>
  </si>
  <si>
    <t>Eichstäder Siegbert</t>
  </si>
  <si>
    <t>Hörner Heinz</t>
  </si>
  <si>
    <t>Saritas Serdar</t>
  </si>
  <si>
    <t>Bekar Mustafa</t>
  </si>
  <si>
    <t>Gmyrek Anton</t>
  </si>
  <si>
    <t>Gabel Albert</t>
  </si>
  <si>
    <t>Danner Wendelin</t>
  </si>
  <si>
    <t>Heisig Günter</t>
  </si>
  <si>
    <t>Kotzka Josef</t>
  </si>
  <si>
    <t>Wolf Mike</t>
  </si>
  <si>
    <t>Elsässer Rolf</t>
  </si>
  <si>
    <t>Binder Manfred</t>
  </si>
  <si>
    <t>Siegmann Heiko</t>
  </si>
  <si>
    <t>Kässmann Josef</t>
  </si>
  <si>
    <t>Kaiser Eberhard</t>
  </si>
  <si>
    <t>Rickert Ditmar</t>
  </si>
  <si>
    <t>Schmidt Jürgen</t>
  </si>
  <si>
    <t>Rauschdorf Ludwig</t>
  </si>
  <si>
    <t>Voll Helmut</t>
  </si>
  <si>
    <t>Gabel Berthold</t>
  </si>
  <si>
    <t>Kochenburger Wilfried</t>
  </si>
  <si>
    <t>Pfitzenmayer Rainer</t>
  </si>
  <si>
    <t>Schlör Jürgen</t>
  </si>
  <si>
    <t>Trostek Fritz</t>
  </si>
  <si>
    <t>Weghofer Horst</t>
  </si>
  <si>
    <t>Schulz Theodor</t>
  </si>
  <si>
    <t>Winkler Lorenz</t>
  </si>
  <si>
    <t>Schimmer Anton</t>
  </si>
  <si>
    <t>Nalpantidis Vasili</t>
  </si>
  <si>
    <t>Schwabenland Oleg</t>
  </si>
  <si>
    <t>Schlauch Maik</t>
  </si>
  <si>
    <t>Rangliste Saison 1999/2000</t>
  </si>
  <si>
    <t>1999/2000</t>
  </si>
  <si>
    <t>Sarigül Ercan</t>
  </si>
  <si>
    <t>Pyka Mathias</t>
  </si>
  <si>
    <t>Ost Rouven</t>
  </si>
  <si>
    <t>Schweiger Martin</t>
  </si>
  <si>
    <t>Schuster Wolfgang</t>
  </si>
  <si>
    <t>Kirchner Helmut</t>
  </si>
  <si>
    <t>Kästner Karsten</t>
  </si>
  <si>
    <t>Gärtner Michael</t>
  </si>
  <si>
    <t>Bräumer Mathias</t>
  </si>
  <si>
    <t>Höffner Timo</t>
  </si>
  <si>
    <t>Santner Michael</t>
  </si>
  <si>
    <t>Schweiger Klaus</t>
  </si>
  <si>
    <t>Kuhnle Rouven</t>
  </si>
  <si>
    <t>Steeb Alexander</t>
  </si>
  <si>
    <t>Steeb Benjamin</t>
  </si>
  <si>
    <t>Watzl Thorsten</t>
  </si>
  <si>
    <t>Waliczek Marius</t>
  </si>
  <si>
    <t>Fuchs Uwe</t>
  </si>
  <si>
    <t>Pyka Matthias</t>
  </si>
  <si>
    <t>Bräumer Matthias</t>
  </si>
  <si>
    <t>Uhl Klaus</t>
  </si>
  <si>
    <t>Rangliste Saison 2000/2001</t>
  </si>
  <si>
    <t>2000/2001</t>
  </si>
  <si>
    <t>Torschützen</t>
  </si>
  <si>
    <t>Kilias Xenofon</t>
  </si>
  <si>
    <t>Niedergesäß Bernd</t>
  </si>
  <si>
    <t>Deig Alexander</t>
  </si>
  <si>
    <t>Schweiger Tim</t>
  </si>
  <si>
    <t>Lakos Christopher</t>
  </si>
  <si>
    <t>Müller Daniel</t>
  </si>
  <si>
    <t>Stier Volker</t>
  </si>
  <si>
    <t>Enc Hakan</t>
  </si>
  <si>
    <t>Bogner Marcel</t>
  </si>
  <si>
    <t>Stand: 08.06.2002</t>
  </si>
  <si>
    <t>Tore Saison 2001 / 2002</t>
  </si>
  <si>
    <t>Tore pro Spieler</t>
  </si>
  <si>
    <t>Torschützen erzielten</t>
  </si>
  <si>
    <t>Schuster Hartwig</t>
  </si>
  <si>
    <t>Faul Thomas</t>
  </si>
  <si>
    <t>Dincer Ibis</t>
  </si>
  <si>
    <t>Gabel Thomas</t>
  </si>
  <si>
    <t>Bräutigam Roland</t>
  </si>
  <si>
    <t>Tagun Adnan</t>
  </si>
  <si>
    <t>Seussler Klaus</t>
  </si>
  <si>
    <t>Schimmer Jan</t>
  </si>
  <si>
    <t>Lakos Simon</t>
  </si>
  <si>
    <t>Stand: 18.06.2003</t>
  </si>
  <si>
    <t xml:space="preserve">Torschützen </t>
  </si>
  <si>
    <t>Tore Saison 2002 / 2003</t>
  </si>
  <si>
    <t xml:space="preserve">benötigt für ein Tor </t>
  </si>
  <si>
    <t>Stand: 14.07.2004</t>
  </si>
  <si>
    <t>Breunig Alexander</t>
  </si>
  <si>
    <t>Conzelmann Mathias</t>
  </si>
  <si>
    <t>Rödiger Benjamin</t>
  </si>
  <si>
    <t>Gökce Savas</t>
  </si>
  <si>
    <t>Tore Saison 2003 / 2004</t>
  </si>
  <si>
    <t>Stand:18.06.2005</t>
  </si>
  <si>
    <t>Tore Saison 2004 / 2005</t>
  </si>
  <si>
    <t>Wolfgram Kevin</t>
  </si>
  <si>
    <t>Richter Randolf</t>
  </si>
  <si>
    <t>Strickler Thomas</t>
  </si>
  <si>
    <t>Rex Thorsten</t>
  </si>
  <si>
    <t>Stand:28.06.2006</t>
  </si>
  <si>
    <t>Tore Saison 2005 / 2006</t>
  </si>
  <si>
    <t>Wlodarczak André</t>
  </si>
  <si>
    <t>Gramling Daniel</t>
  </si>
  <si>
    <t>Werner Christian</t>
  </si>
  <si>
    <t>Johnson Alex</t>
  </si>
  <si>
    <t>Johnsen Alex</t>
  </si>
  <si>
    <t>Rügner Michael</t>
  </si>
  <si>
    <t>Gollerthan Erwin</t>
  </si>
  <si>
    <t>Forster Sven</t>
  </si>
  <si>
    <t>Bittler Jan</t>
  </si>
  <si>
    <t>Seussler Mike</t>
  </si>
  <si>
    <t>Yildirimer Seyfettin</t>
  </si>
  <si>
    <t>Rockstuhl Tim</t>
  </si>
  <si>
    <t>Herbold Denis</t>
  </si>
  <si>
    <t>Krasinski Mischa</t>
  </si>
  <si>
    <t>Tore Saison 2006 / 2007</t>
  </si>
  <si>
    <t>Stand: 30.06.2007</t>
  </si>
  <si>
    <t>Stand: 31.05.2008</t>
  </si>
  <si>
    <t>Tore Saison 2007 / 2008</t>
  </si>
  <si>
    <t>Catkili Faik</t>
  </si>
  <si>
    <t>Böhmann Daniel</t>
  </si>
  <si>
    <t>Gottmann Frank</t>
  </si>
  <si>
    <t>Richter Ricco</t>
  </si>
  <si>
    <t>Braun Patrick</t>
  </si>
  <si>
    <t>Stand: 30.06.2009</t>
  </si>
  <si>
    <t>Tore Saison 2008 / 2009</t>
  </si>
  <si>
    <t>Lakos, Christopher</t>
  </si>
  <si>
    <t>Lakos, Simon</t>
  </si>
  <si>
    <t>Seussler, Maik</t>
  </si>
  <si>
    <t>Roth, Daniel</t>
  </si>
  <si>
    <t>Braun, Patrick</t>
  </si>
  <si>
    <t>Schuster, Hartwig</t>
  </si>
  <si>
    <t>Bittler, Jan</t>
  </si>
  <si>
    <t>Gottmann, Frank</t>
  </si>
  <si>
    <t>Faul, Thomas</t>
  </si>
  <si>
    <t>Ost, Rouven</t>
  </si>
  <si>
    <t>Wolfgram, Kevin</t>
  </si>
  <si>
    <t>Gramling, Daniel</t>
  </si>
  <si>
    <t>Rockstuhl, Tim</t>
  </si>
  <si>
    <t>Richter, Ricco</t>
  </si>
  <si>
    <t>Böhmann, Daniel</t>
  </si>
  <si>
    <t>Müller, Daniel</t>
  </si>
  <si>
    <t>Juszyk, Dominik</t>
  </si>
  <si>
    <t>Canales, Kevin</t>
  </si>
  <si>
    <t>Mitto, Jevahn</t>
  </si>
  <si>
    <t>Hagner, Heiko</t>
  </si>
  <si>
    <t>Seussler, Andreas</t>
  </si>
  <si>
    <t>Kipp, Patrick</t>
  </si>
  <si>
    <t>Strickler, Thomas</t>
  </si>
  <si>
    <t>Breunig, Alexander</t>
  </si>
  <si>
    <t>Tagun, Erkan</t>
  </si>
  <si>
    <t>Enc, Hakan</t>
  </si>
  <si>
    <t>Hagner Heiko</t>
  </si>
  <si>
    <t>Roth Daniel</t>
  </si>
  <si>
    <t>Seussler Maik</t>
  </si>
  <si>
    <t>Seussler Andreas</t>
  </si>
  <si>
    <t>Kipp Patrick</t>
  </si>
  <si>
    <t>Canales Kevin</t>
  </si>
  <si>
    <t>Tagun Erkan</t>
  </si>
  <si>
    <t>Mitto Jevahn</t>
  </si>
  <si>
    <t>Tore Saison 2009 / 2010</t>
  </si>
  <si>
    <t>Stand: 20.06.2010</t>
  </si>
  <si>
    <t>Forster, Sven</t>
  </si>
  <si>
    <t>Dowalil, Simon</t>
  </si>
  <si>
    <t>Kroiher, Kevin</t>
  </si>
  <si>
    <t>Kadorah, Mohamed</t>
  </si>
  <si>
    <t>Seußler, Ricco</t>
  </si>
  <si>
    <t>Gollerthan, Erwin</t>
  </si>
  <si>
    <t>Gabel, Patrick</t>
  </si>
  <si>
    <t>Saritas, Serdar</t>
  </si>
  <si>
    <t>Schweiger, Tobias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</si>
  <si>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</si>
  <si>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</si>
  <si>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</si>
  <si>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</si>
  <si>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</si>
  <si>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</si>
  <si>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</si>
  <si>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</si>
  <si>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</si>
  <si>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</si>
  <si>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</si>
  <si>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</si>
  <si>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</si>
  <si>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18.</t>
  </si>
  <si>
    <t>20.</t>
  </si>
  <si>
    <t>22.</t>
  </si>
  <si>
    <t>23.</t>
  </si>
  <si>
    <t>30.</t>
  </si>
  <si>
    <t>33.</t>
  </si>
  <si>
    <t>35.</t>
  </si>
  <si>
    <t>36.</t>
  </si>
  <si>
    <t>38.</t>
  </si>
  <si>
    <t>Tore Saison 2010 / 2011</t>
  </si>
  <si>
    <t>Stand: 04.06.2011</t>
  </si>
  <si>
    <t>Jovanovic, Branislav</t>
  </si>
  <si>
    <t>Böhmann, Kai</t>
  </si>
  <si>
    <t>Weißer, Nicolas</t>
  </si>
  <si>
    <t>Salihi, Arganit</t>
  </si>
  <si>
    <t>Schweiger, Fabian</t>
  </si>
  <si>
    <t>Bauer, Tobias</t>
  </si>
  <si>
    <t>Jusczyk, Dominik</t>
  </si>
  <si>
    <t>Rügner, Michael</t>
  </si>
  <si>
    <t>Schweiger, Tim</t>
  </si>
  <si>
    <t>Kuhnle, Rouven</t>
  </si>
  <si>
    <t>Hoxhaj, Granit</t>
  </si>
  <si>
    <t>Kadorah Mohamed</t>
  </si>
  <si>
    <t>Seussler Ricco</t>
  </si>
  <si>
    <t>Schweiger Fabian</t>
  </si>
  <si>
    <t>Weißer Nicolas</t>
  </si>
  <si>
    <t>Jovanovic Branislav</t>
  </si>
  <si>
    <t>Bauer Tobias</t>
  </si>
  <si>
    <t>Salihi Arganit</t>
  </si>
  <si>
    <t>24.</t>
  </si>
  <si>
    <t>% aller Tore</t>
  </si>
  <si>
    <t>Stand: 30.06.2012</t>
  </si>
  <si>
    <t>Mutig, Alex</t>
  </si>
  <si>
    <t>Wirch, Sergej</t>
  </si>
  <si>
    <t>Rödler, Alexander</t>
  </si>
  <si>
    <t>Santner, Michael</t>
  </si>
  <si>
    <t>Tore Saison 2011 / 2012</t>
  </si>
  <si>
    <t>Wolfgramm, Kevin</t>
  </si>
  <si>
    <t>Steeb, Benjamin</t>
  </si>
  <si>
    <t>Fredersdorf, Manuel</t>
  </si>
  <si>
    <t>15.</t>
  </si>
  <si>
    <t>25.</t>
  </si>
  <si>
    <t>29.</t>
  </si>
  <si>
    <t>Tore Saison 2012 / 2013</t>
  </si>
  <si>
    <t>Stand: 25.05.2013</t>
  </si>
  <si>
    <t>Seussler, Mathias</t>
  </si>
  <si>
    <t>Seussler Mathias</t>
  </si>
  <si>
    <t>Altun Giray</t>
  </si>
  <si>
    <t>Altun, Giray</t>
  </si>
  <si>
    <t>Maurer, Jens</t>
  </si>
  <si>
    <t>Maurer Jens</t>
  </si>
  <si>
    <t>Kutyma, Michael</t>
  </si>
  <si>
    <t>Kutyma Michael</t>
  </si>
  <si>
    <t>Ruess, Sandro</t>
  </si>
  <si>
    <t>Ruess Sandro</t>
  </si>
  <si>
    <t>Werner, Anton</t>
  </si>
  <si>
    <t>Werner Anton</t>
  </si>
  <si>
    <t>Schweikert, Brayan</t>
  </si>
  <si>
    <t>Mete, Jakob</t>
  </si>
  <si>
    <t>Torquotient</t>
  </si>
  <si>
    <t>26.</t>
  </si>
  <si>
    <t>32.</t>
  </si>
  <si>
    <t>37.</t>
  </si>
  <si>
    <t>Stand: 31.05.2014</t>
  </si>
  <si>
    <t>Tore Saison 2013 / 2014</t>
  </si>
  <si>
    <t>Hagendorn, Justin</t>
  </si>
  <si>
    <t>Zimmer, Jonathan</t>
  </si>
  <si>
    <t>Braun, Niclas</t>
  </si>
  <si>
    <t>Weyhing, Leon</t>
  </si>
  <si>
    <t>Hascelik, Ercan</t>
  </si>
  <si>
    <t>Reck, Adrian</t>
  </si>
  <si>
    <t>Krasinski, Mischa</t>
  </si>
  <si>
    <t>17.</t>
  </si>
  <si>
    <t>Zimmer Jonathan</t>
  </si>
  <si>
    <t>Weyhing Leon</t>
  </si>
  <si>
    <t>Hascelik Ercan</t>
  </si>
  <si>
    <t>Böhmann Kai</t>
  </si>
  <si>
    <t>Jusczyk Dominik</t>
  </si>
  <si>
    <t>Tore Saison 2014 / 2015</t>
  </si>
  <si>
    <t>Stand: 30.05.2015</t>
  </si>
  <si>
    <t>Bauer, Jonas</t>
  </si>
  <si>
    <t>Saglam, Volkan</t>
  </si>
  <si>
    <t>Schwegle, Maximilian</t>
  </si>
  <si>
    <t>Staat, Maximilian</t>
  </si>
  <si>
    <t>Gabel, Fabian</t>
  </si>
  <si>
    <t>Ries, Christian</t>
  </si>
  <si>
    <t>Bauer Jonas</t>
  </si>
  <si>
    <t>Saglam Volkan</t>
  </si>
  <si>
    <t>Schwegle Maximilian</t>
  </si>
  <si>
    <t>Staat Maximilian</t>
  </si>
  <si>
    <t>Gabel Fabian</t>
  </si>
  <si>
    <t>Ries Christian</t>
  </si>
  <si>
    <t>16.</t>
  </si>
  <si>
    <t>19.</t>
  </si>
  <si>
    <t>Stand: 20.06.2016</t>
  </si>
  <si>
    <t>Siebert, Andy</t>
  </si>
  <si>
    <t>Appenzeller, Lars</t>
  </si>
  <si>
    <t>Köbele, Felix</t>
  </si>
  <si>
    <t>Ries, Kai</t>
  </si>
  <si>
    <t>Hartl, Mike</t>
  </si>
  <si>
    <t>Hagedorn, Justin</t>
  </si>
  <si>
    <t>Gfrerer, Thomas</t>
  </si>
  <si>
    <t>Schmutz, Sascha</t>
  </si>
  <si>
    <t>Welzig, Marcel</t>
  </si>
  <si>
    <t>Steeb, Jan</t>
  </si>
  <si>
    <t>Steeb, Christian</t>
  </si>
  <si>
    <t>Tore Saison 2015 / 2016</t>
  </si>
  <si>
    <t>Gfrerer Thomas</t>
  </si>
  <si>
    <t>Wirch Sergej</t>
  </si>
  <si>
    <t>Fredersdorf Manuel</t>
  </si>
  <si>
    <t>Hoxhay Granit</t>
  </si>
  <si>
    <t>Hagendorn Justin</t>
  </si>
  <si>
    <t>Köbele Felix</t>
  </si>
  <si>
    <t>Braun Niklas</t>
  </si>
  <si>
    <t>Mutig Alex</t>
  </si>
  <si>
    <t>Schmutz Sascha</t>
  </si>
  <si>
    <t>Appenzeller Lars</t>
  </si>
  <si>
    <t>Ries Kai</t>
  </si>
  <si>
    <t>Hartl Mike</t>
  </si>
  <si>
    <t>Herbold Dennis</t>
  </si>
  <si>
    <t>Steiger Emmerich</t>
  </si>
  <si>
    <t>Welzig Marcel</t>
  </si>
  <si>
    <t>Steeb Jan</t>
  </si>
  <si>
    <t>Steeb Christian</t>
  </si>
  <si>
    <t xml:space="preserve">Tore </t>
  </si>
  <si>
    <t>Stand: 01.07.2017</t>
  </si>
  <si>
    <t>Tore Saison 2016 / 2017</t>
  </si>
  <si>
    <t>Lehmann, Fabian</t>
  </si>
  <si>
    <t>Lock, Patrick</t>
  </si>
  <si>
    <t>Bethke, Tim</t>
  </si>
  <si>
    <t>Stenchly, Sebastian</t>
  </si>
  <si>
    <t>Braun, Niklas</t>
  </si>
  <si>
    <t>Funk, Philipp</t>
  </si>
  <si>
    <t>Funk Philipp</t>
  </si>
  <si>
    <t>Stenchly Sebastian</t>
  </si>
  <si>
    <t>44.</t>
  </si>
  <si>
    <t>78.</t>
  </si>
  <si>
    <t>Stand: 04.06.2018</t>
  </si>
  <si>
    <t>Tore Saison 2017 / 2018</t>
  </si>
  <si>
    <t>Maisch, Michael</t>
  </si>
  <si>
    <t>Horvat, Stefan</t>
  </si>
  <si>
    <t>Auer, Sebastian</t>
  </si>
  <si>
    <t>Seussler, Mike</t>
  </si>
  <si>
    <t>Köbele, Jannik</t>
  </si>
  <si>
    <t>Raatz, Mario</t>
  </si>
  <si>
    <t>Pöschko, Jonas</t>
  </si>
  <si>
    <t>Pöschko Jonas</t>
  </si>
  <si>
    <t>Raatz Mario</t>
  </si>
  <si>
    <t>Maisch Michael</t>
  </si>
  <si>
    <t>Köbele Jannik</t>
  </si>
  <si>
    <t>Horvat Stefan</t>
  </si>
  <si>
    <t>Auer Sebastian</t>
  </si>
  <si>
    <t>57.</t>
  </si>
  <si>
    <t>Stand: 04.06.2019</t>
  </si>
  <si>
    <t>Tore Saison 2018 / 2019</t>
  </si>
  <si>
    <t>Buster, Moritz</t>
  </si>
  <si>
    <t>Rosenthal, Markus</t>
  </si>
  <si>
    <t>Paul, Luca</t>
  </si>
  <si>
    <t>Renner, Daniel</t>
  </si>
  <si>
    <t>Weyhing, Eric</t>
  </si>
  <si>
    <t>Gashi, Shkelzen</t>
  </si>
  <si>
    <t>Istenes, Marvin</t>
  </si>
  <si>
    <t>28.</t>
  </si>
  <si>
    <t>Buster Moritz</t>
  </si>
  <si>
    <t>Paul Luca</t>
  </si>
  <si>
    <t>Rosenthal Markus</t>
  </si>
  <si>
    <t>Renner Daniel</t>
  </si>
  <si>
    <t>Weyhing Eric</t>
  </si>
  <si>
    <t>Gashi Shkelzen</t>
  </si>
  <si>
    <t>Istenes Marvin</t>
  </si>
  <si>
    <t>Stand: 14.06.2022</t>
  </si>
  <si>
    <t>Steeb, Yannik</t>
  </si>
  <si>
    <t>Guthörle, Ruben</t>
  </si>
  <si>
    <t>Stattelmann, Johannes</t>
  </si>
  <si>
    <t>Staat, Sebastian</t>
  </si>
  <si>
    <t>Renner, Tom</t>
  </si>
  <si>
    <t>Papritz, Henrik</t>
  </si>
  <si>
    <t>Kaufmann, Nick</t>
  </si>
  <si>
    <t>Hofmann, Andreas</t>
  </si>
  <si>
    <t>Stattelmann, Silas</t>
  </si>
  <si>
    <t>Podesta, Fabio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</si>
  <si>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</si>
  <si>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</si>
  <si>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</si>
  <si>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</si>
  <si>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</si>
  <si>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</si>
  <si>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</si>
  <si>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</si>
  <si>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</si>
  <si>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11. </t>
  </si>
  <si>
    <t xml:space="preserve">18. </t>
  </si>
  <si>
    <t xml:space="preserve">19. </t>
  </si>
  <si>
    <t xml:space="preserve">24. </t>
  </si>
  <si>
    <t>Schulz, Jannis</t>
  </si>
  <si>
    <t>Abel, Kevin</t>
  </si>
  <si>
    <t>Krenzler, Max</t>
  </si>
  <si>
    <t>Schollenberger, Domenik</t>
  </si>
  <si>
    <t>Tore Saison 2021 / 2022</t>
  </si>
  <si>
    <t>46.</t>
  </si>
  <si>
    <t>Stattelmann Johannes</t>
  </si>
  <si>
    <t>Guthörle Ruben</t>
  </si>
  <si>
    <t>Steeb Yannik</t>
  </si>
  <si>
    <t>Krüger Andy</t>
  </si>
  <si>
    <t>Mete Jakob</t>
  </si>
  <si>
    <t>Renner Tom</t>
  </si>
  <si>
    <t>Podesta Fabio</t>
  </si>
  <si>
    <t>Kaufmann Nick</t>
  </si>
  <si>
    <t>Stattelmann Silas</t>
  </si>
  <si>
    <t>Schulz Jannis</t>
  </si>
  <si>
    <t>Abel Kevin</t>
  </si>
  <si>
    <t>Staat Sebastian</t>
  </si>
  <si>
    <t>Lock Patrick</t>
  </si>
  <si>
    <t>Papritz Henrik</t>
  </si>
  <si>
    <t>Krenzler Max</t>
  </si>
  <si>
    <t>Lehmann Fabian</t>
  </si>
  <si>
    <t>Hofmann Andreas</t>
  </si>
  <si>
    <t>Schollenberger Domenik</t>
  </si>
  <si>
    <t>Tore Saison 2018 / 2019 und 2019 / 2020</t>
  </si>
  <si>
    <t>Stand: 01.06.2023</t>
  </si>
  <si>
    <t>Tore Saison 2022 / 2023</t>
  </si>
  <si>
    <t>Seussler, Noah</t>
  </si>
  <si>
    <t>Yilmaz, Kawa</t>
  </si>
  <si>
    <t>21.</t>
  </si>
  <si>
    <t>Seussler Noah</t>
  </si>
  <si>
    <t>34.</t>
  </si>
  <si>
    <t>Stand: 08.06.2024</t>
  </si>
  <si>
    <t>Tore Saison 2023 / 2024</t>
  </si>
  <si>
    <t>Krebs, Florian</t>
  </si>
  <si>
    <t>Guthörle, Paul</t>
  </si>
  <si>
    <t>Belz, Nicholas</t>
  </si>
  <si>
    <t>Maier, Maxim</t>
  </si>
  <si>
    <t>Stoll, Tim</t>
  </si>
  <si>
    <t>Ibra, Meriton</t>
  </si>
  <si>
    <t>Krebs Florian</t>
  </si>
  <si>
    <t>Guthörle Paul</t>
  </si>
  <si>
    <t>Belz Nicholas</t>
  </si>
  <si>
    <t>Maier Maxim</t>
  </si>
  <si>
    <t>Stoll Tim</t>
  </si>
  <si>
    <t>Ibra Meriton</t>
  </si>
  <si>
    <t>53.</t>
  </si>
  <si>
    <t>49.</t>
  </si>
  <si>
    <t>55.</t>
  </si>
  <si>
    <t>58.</t>
  </si>
  <si>
    <t>64.</t>
  </si>
  <si>
    <t>ewige Tor-Rangliste seit 1965/66</t>
  </si>
  <si>
    <t>Stand: 15.06.2025</t>
  </si>
  <si>
    <t>Tore Saison 2024 / 2025</t>
  </si>
  <si>
    <t>Gleichauf, Niklas</t>
  </si>
  <si>
    <t>Insel, Torben</t>
  </si>
  <si>
    <t>Renner, Luis</t>
  </si>
  <si>
    <t>Czemmel, Jan</t>
  </si>
  <si>
    <t>Ulbrich, Andreas</t>
  </si>
  <si>
    <t>Nahmer, Nils Janne</t>
  </si>
  <si>
    <t>Nautscher, Sebastian</t>
  </si>
  <si>
    <t>Haug, Marvin</t>
  </si>
  <si>
    <t>Khallouf, Ahmed</t>
  </si>
  <si>
    <t>Scheidt, Marcel</t>
  </si>
  <si>
    <t>Benecke, Dominik</t>
  </si>
  <si>
    <t>Binder, David</t>
  </si>
  <si>
    <t>Rolov, Nikita</t>
  </si>
  <si>
    <t>27.</t>
  </si>
  <si>
    <t>Ø Tore pro Spieler</t>
  </si>
  <si>
    <t>Dowalil Simon</t>
  </si>
  <si>
    <t>Gleichauf Niklas</t>
  </si>
  <si>
    <t>Renner Luis</t>
  </si>
  <si>
    <t>Czemmel Jan</t>
  </si>
  <si>
    <t>Nahmer Nils janne</t>
  </si>
  <si>
    <t>Nautscher Sebastian</t>
  </si>
  <si>
    <t>Insel Torben</t>
  </si>
  <si>
    <t>Haug Marvin</t>
  </si>
  <si>
    <t>Khallouf Ahmed</t>
  </si>
  <si>
    <t>Scheidt Marcel</t>
  </si>
  <si>
    <t>Binder David</t>
  </si>
  <si>
    <t>Ulbrich Andreas</t>
  </si>
  <si>
    <t>Rolov Nikita</t>
  </si>
  <si>
    <t xml:space="preserve">Ø Tore je Schütze </t>
  </si>
  <si>
    <t>42.</t>
  </si>
  <si>
    <t>48.</t>
  </si>
  <si>
    <t>51.</t>
  </si>
  <si>
    <t>59.</t>
  </si>
  <si>
    <t>61.</t>
  </si>
  <si>
    <t>63.</t>
  </si>
  <si>
    <t>75.</t>
  </si>
  <si>
    <t>77.</t>
  </si>
  <si>
    <t>84.</t>
  </si>
  <si>
    <t>87.</t>
  </si>
  <si>
    <t>101.</t>
  </si>
  <si>
    <t>112.</t>
  </si>
  <si>
    <t>116.</t>
  </si>
  <si>
    <t>Tore Saison 2025 / 2026</t>
  </si>
  <si>
    <t>Nerger, Rayk</t>
  </si>
  <si>
    <t>Hog, Philipp</t>
  </si>
  <si>
    <t>Stand: 14.06.2026</t>
  </si>
  <si>
    <t>Reck Adrian</t>
  </si>
  <si>
    <t>Nerger Rayk</t>
  </si>
  <si>
    <t>Hog Philipp</t>
  </si>
  <si>
    <t>39.</t>
  </si>
  <si>
    <t>41.</t>
  </si>
  <si>
    <t>50.</t>
  </si>
  <si>
    <t>65.</t>
  </si>
  <si>
    <t>70.</t>
  </si>
  <si>
    <t>73.</t>
  </si>
  <si>
    <t>79.</t>
  </si>
  <si>
    <t>81.</t>
  </si>
  <si>
    <t>90.</t>
  </si>
  <si>
    <t>92.</t>
  </si>
  <si>
    <t>95.</t>
  </si>
  <si>
    <t>96.</t>
  </si>
  <si>
    <t>102.</t>
  </si>
  <si>
    <t>107.</t>
  </si>
  <si>
    <t>119.</t>
  </si>
  <si>
    <t>121.</t>
  </si>
  <si>
    <t>126.</t>
  </si>
  <si>
    <t>132.</t>
  </si>
  <si>
    <t>138.</t>
  </si>
  <si>
    <t>144.</t>
  </si>
  <si>
    <t>150.</t>
  </si>
  <si>
    <t>154.</t>
  </si>
  <si>
    <t>166.</t>
  </si>
  <si>
    <t>175.</t>
  </si>
  <si>
    <t>188.</t>
  </si>
  <si>
    <t>197.</t>
  </si>
  <si>
    <t>208.</t>
  </si>
  <si>
    <t>220.</t>
  </si>
  <si>
    <t>233.</t>
  </si>
  <si>
    <t>261.</t>
  </si>
  <si>
    <t>288.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</si>
</sst>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D_M_-;\-* #,##0.00\ _D_M_-;_-* &quot;-&quot;??\ _D_M_-;_-@_-"/>
    <numFmt numFmtId="165" formatCode="\ \ \ \ 0"/>
    <numFmt numFmtId="166" formatCode="0."/>
    <numFmt numFmtId="167" formatCode="d/\ mmmm\ yyyy"/>
    <numFmt numFmtId="168" formatCode="0.0"/>
    <numFmt numFmtId="169" formatCode="#,##0_ ;\-#,##0\ "/>
  </numFmts>
  <fonts count="2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Helv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10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</cellStyleXfs>
  <cellXfs count="418">
    <xf numFmtId="0" fontId="0" fillId="0" borderId="0" xfId="0"/>
    <xf numFmtId="0" fontId="5" fillId="0" borderId="1" xfId="0" applyFont="1" applyBorder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horizontal="right"/>
    </xf>
    <xf numFmtId="167" fontId="3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right"/>
    </xf>
    <xf numFmtId="167" fontId="1" fillId="0" borderId="0" xfId="0" applyNumberFormat="1" applyFont="1"/>
    <xf numFmtId="165" fontId="7" fillId="0" borderId="1" xfId="3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165" fontId="5" fillId="0" borderId="1" xfId="3" applyNumberFormat="1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165" fontId="7" fillId="0" borderId="2" xfId="3" applyNumberFormat="1" applyFont="1" applyBorder="1" applyAlignment="1">
      <alignment horizontal="right" vertical="center"/>
    </xf>
    <xf numFmtId="165" fontId="5" fillId="0" borderId="2" xfId="3" applyNumberFormat="1" applyFont="1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0" xfId="5" applyFont="1" applyAlignment="1">
      <alignment vertical="center"/>
    </xf>
    <xf numFmtId="0" fontId="0" fillId="0" borderId="4" xfId="0" applyBorder="1"/>
    <xf numFmtId="0" fontId="0" fillId="0" borderId="0" xfId="0" applyAlignment="1">
      <alignment horizontal="left"/>
    </xf>
    <xf numFmtId="0" fontId="0" fillId="0" borderId="5" xfId="0" applyBorder="1"/>
    <xf numFmtId="0" fontId="0" fillId="0" borderId="6" xfId="0" applyBorder="1"/>
    <xf numFmtId="2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7" fillId="0" borderId="1" xfId="0" applyFont="1" applyBorder="1"/>
    <xf numFmtId="0" fontId="0" fillId="0" borderId="1" xfId="0" applyBorder="1"/>
    <xf numFmtId="0" fontId="3" fillId="0" borderId="11" xfId="5" applyFont="1" applyBorder="1" applyAlignment="1">
      <alignment horizontal="right" vertical="center"/>
    </xf>
    <xf numFmtId="0" fontId="3" fillId="0" borderId="11" xfId="5" applyFont="1" applyBorder="1" applyAlignment="1">
      <alignment vertical="center"/>
    </xf>
    <xf numFmtId="0" fontId="3" fillId="0" borderId="12" xfId="5" applyFont="1" applyBorder="1" applyAlignment="1">
      <alignment horizontal="right" vertical="center"/>
    </xf>
    <xf numFmtId="0" fontId="3" fillId="0" borderId="13" xfId="5" applyFont="1" applyBorder="1" applyAlignment="1">
      <alignment horizontal="right" vertical="center"/>
    </xf>
    <xf numFmtId="0" fontId="3" fillId="0" borderId="13" xfId="5" applyFont="1" applyBorder="1" applyAlignment="1">
      <alignment vertical="center"/>
    </xf>
    <xf numFmtId="0" fontId="3" fillId="0" borderId="14" xfId="5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11" fillId="0" borderId="0" xfId="0" applyFont="1"/>
    <xf numFmtId="165" fontId="5" fillId="0" borderId="15" xfId="3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0" fillId="0" borderId="16" xfId="0" applyBorder="1" applyAlignment="1">
      <alignment vertical="center"/>
    </xf>
    <xf numFmtId="0" fontId="7" fillId="0" borderId="0" xfId="0" applyFont="1"/>
    <xf numFmtId="0" fontId="0" fillId="0" borderId="17" xfId="0" applyBorder="1"/>
    <xf numFmtId="0" fontId="0" fillId="0" borderId="17" xfId="0" applyBorder="1" applyAlignment="1">
      <alignment vertical="center"/>
    </xf>
    <xf numFmtId="0" fontId="10" fillId="0" borderId="0" xfId="0" applyFont="1" applyAlignment="1">
      <alignment horizontal="center"/>
    </xf>
    <xf numFmtId="0" fontId="3" fillId="0" borderId="1" xfId="5" applyFont="1" applyBorder="1" applyAlignment="1">
      <alignment horizontal="right" vertical="center"/>
    </xf>
    <xf numFmtId="0" fontId="3" fillId="0" borderId="1" xfId="5" applyFont="1" applyBorder="1" applyAlignment="1">
      <alignment vertical="center"/>
    </xf>
    <xf numFmtId="0" fontId="3" fillId="0" borderId="18" xfId="5" applyFont="1" applyBorder="1" applyAlignment="1">
      <alignment horizontal="right" vertical="center"/>
    </xf>
    <xf numFmtId="0" fontId="3" fillId="0" borderId="19" xfId="5" applyFont="1" applyBorder="1" applyAlignment="1">
      <alignment vertical="center"/>
    </xf>
    <xf numFmtId="0" fontId="3" fillId="0" borderId="19" xfId="5" applyFont="1" applyBorder="1" applyAlignment="1">
      <alignment horizontal="right" vertical="center"/>
    </xf>
    <xf numFmtId="0" fontId="3" fillId="0" borderId="20" xfId="5" applyFont="1" applyBorder="1" applyAlignment="1">
      <alignment horizontal="right" vertical="center"/>
    </xf>
    <xf numFmtId="0" fontId="3" fillId="0" borderId="2" xfId="5" applyFont="1" applyBorder="1" applyAlignment="1">
      <alignment horizontal="right" vertical="center"/>
    </xf>
    <xf numFmtId="0" fontId="3" fillId="0" borderId="3" xfId="5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15" xfId="0" applyBorder="1"/>
    <xf numFmtId="2" fontId="0" fillId="0" borderId="17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/>
    <xf numFmtId="0" fontId="0" fillId="0" borderId="23" xfId="0" applyBorder="1" applyAlignment="1">
      <alignment vertical="center"/>
    </xf>
    <xf numFmtId="14" fontId="1" fillId="0" borderId="0" xfId="0" applyNumberFormat="1" applyFont="1" applyAlignment="1">
      <alignment horizontal="right"/>
    </xf>
    <xf numFmtId="0" fontId="3" fillId="0" borderId="1" xfId="3" applyFont="1" applyBorder="1" applyAlignment="1">
      <alignment horizontal="right" vertical="center"/>
    </xf>
    <xf numFmtId="0" fontId="3" fillId="0" borderId="1" xfId="3" applyFont="1" applyBorder="1" applyAlignment="1">
      <alignment vertical="center"/>
    </xf>
    <xf numFmtId="0" fontId="2" fillId="0" borderId="1" xfId="3" applyFont="1" applyBorder="1" applyAlignment="1">
      <alignment horizontal="left" vertical="center"/>
    </xf>
    <xf numFmtId="0" fontId="3" fillId="0" borderId="18" xfId="3" applyFont="1" applyBorder="1" applyAlignment="1">
      <alignment horizontal="right" vertical="center"/>
    </xf>
    <xf numFmtId="0" fontId="3" fillId="0" borderId="19" xfId="3" applyFont="1" applyBorder="1" applyAlignment="1">
      <alignment vertical="center"/>
    </xf>
    <xf numFmtId="0" fontId="3" fillId="0" borderId="19" xfId="3" applyFont="1" applyBorder="1" applyAlignment="1">
      <alignment horizontal="right" vertical="center"/>
    </xf>
    <xf numFmtId="0" fontId="3" fillId="0" borderId="20" xfId="3" applyFont="1" applyBorder="1" applyAlignment="1">
      <alignment horizontal="right" vertical="center"/>
    </xf>
    <xf numFmtId="0" fontId="3" fillId="0" borderId="2" xfId="3" applyFont="1" applyBorder="1" applyAlignment="1">
      <alignment horizontal="right" vertical="center"/>
    </xf>
    <xf numFmtId="0" fontId="3" fillId="0" borderId="3" xfId="3" applyFont="1" applyBorder="1" applyAlignment="1">
      <alignment horizontal="right" vertical="center"/>
    </xf>
    <xf numFmtId="0" fontId="2" fillId="0" borderId="3" xfId="3" applyFont="1" applyBorder="1" applyAlignment="1">
      <alignment horizontal="right" vertical="center"/>
    </xf>
    <xf numFmtId="0" fontId="2" fillId="0" borderId="0" xfId="0" applyFont="1"/>
    <xf numFmtId="0" fontId="0" fillId="0" borderId="18" xfId="0" applyBorder="1"/>
    <xf numFmtId="0" fontId="2" fillId="0" borderId="20" xfId="3" applyFont="1" applyBorder="1" applyAlignment="1">
      <alignment horizontal="right" vertical="center"/>
    </xf>
    <xf numFmtId="2" fontId="2" fillId="0" borderId="3" xfId="3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19" xfId="3" applyFont="1" applyBorder="1" applyAlignment="1">
      <alignment vertical="center"/>
    </xf>
    <xf numFmtId="0" fontId="7" fillId="0" borderId="1" xfId="3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1" xfId="3" applyFont="1" applyBorder="1" applyAlignment="1">
      <alignment horizontal="left" vertical="center"/>
    </xf>
    <xf numFmtId="0" fontId="7" fillId="0" borderId="19" xfId="3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7" fillId="0" borderId="1" xfId="3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/>
    </xf>
    <xf numFmtId="0" fontId="11" fillId="0" borderId="25" xfId="0" applyFont="1" applyBorder="1"/>
    <xf numFmtId="0" fontId="11" fillId="0" borderId="25" xfId="0" applyFont="1" applyBorder="1" applyAlignment="1">
      <alignment horizontal="center"/>
    </xf>
    <xf numFmtId="165" fontId="7" fillId="0" borderId="1" xfId="3" applyNumberFormat="1" applyFont="1" applyBorder="1" applyAlignment="1">
      <alignment horizontal="center" vertical="center"/>
    </xf>
    <xf numFmtId="165" fontId="11" fillId="0" borderId="1" xfId="3" applyNumberFormat="1" applyFont="1" applyBorder="1" applyAlignment="1">
      <alignment horizontal="center" vertical="center"/>
    </xf>
    <xf numFmtId="165" fontId="11" fillId="0" borderId="17" xfId="3" applyNumberFormat="1" applyFont="1" applyBorder="1" applyAlignment="1">
      <alignment horizontal="center" vertical="center"/>
    </xf>
    <xf numFmtId="0" fontId="11" fillId="0" borderId="18" xfId="0" applyFont="1" applyBorder="1" applyAlignment="1">
      <alignment horizontal="center"/>
    </xf>
    <xf numFmtId="0" fontId="11" fillId="0" borderId="20" xfId="3" applyFont="1" applyBorder="1" applyAlignment="1">
      <alignment horizontal="center" vertical="center"/>
    </xf>
    <xf numFmtId="1" fontId="11" fillId="0" borderId="1" xfId="3" applyNumberFormat="1" applyFont="1" applyBorder="1" applyAlignment="1">
      <alignment horizontal="center" vertical="center"/>
    </xf>
    <xf numFmtId="2" fontId="11" fillId="0" borderId="3" xfId="3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/>
    </xf>
    <xf numFmtId="0" fontId="11" fillId="0" borderId="17" xfId="0" applyFont="1" applyBorder="1"/>
    <xf numFmtId="0" fontId="0" fillId="0" borderId="0" xfId="0" applyAlignment="1">
      <alignment horizontal="center"/>
    </xf>
    <xf numFmtId="0" fontId="11" fillId="0" borderId="27" xfId="0" applyFont="1" applyBorder="1" applyAlignment="1">
      <alignment vertical="center"/>
    </xf>
    <xf numFmtId="0" fontId="11" fillId="0" borderId="2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3" fillId="0" borderId="19" xfId="3" applyFont="1" applyBorder="1" applyAlignment="1">
      <alignment horizontal="center" vertical="center"/>
    </xf>
    <xf numFmtId="0" fontId="5" fillId="0" borderId="20" xfId="3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" xfId="3" applyFont="1" applyBorder="1" applyAlignment="1">
      <alignment horizontal="left" vertical="center"/>
    </xf>
    <xf numFmtId="0" fontId="5" fillId="0" borderId="3" xfId="3" applyFont="1" applyBorder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7" fillId="0" borderId="22" xfId="3" applyFont="1" applyBorder="1" applyAlignment="1">
      <alignment horizontal="center" vertical="center"/>
    </xf>
    <xf numFmtId="0" fontId="7" fillId="0" borderId="16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29" xfId="3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11" fillId="0" borderId="15" xfId="0" applyFon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65" fontId="11" fillId="0" borderId="2" xfId="3" applyNumberFormat="1" applyFont="1" applyBorder="1" applyAlignment="1">
      <alignment horizontal="center" vertical="center"/>
    </xf>
    <xf numFmtId="165" fontId="11" fillId="0" borderId="30" xfId="3" applyNumberFormat="1" applyFont="1" applyBorder="1" applyAlignment="1">
      <alignment horizontal="center" vertical="center"/>
    </xf>
    <xf numFmtId="0" fontId="7" fillId="0" borderId="16" xfId="3" applyFont="1" applyBorder="1" applyAlignment="1">
      <alignment vertical="center"/>
    </xf>
    <xf numFmtId="165" fontId="7" fillId="0" borderId="2" xfId="3" applyNumberFormat="1" applyFont="1" applyBorder="1" applyAlignment="1">
      <alignment horizontal="center" vertical="center"/>
    </xf>
    <xf numFmtId="2" fontId="7" fillId="0" borderId="31" xfId="0" applyNumberFormat="1" applyFont="1" applyBorder="1" applyAlignment="1">
      <alignment horizontal="right"/>
    </xf>
    <xf numFmtId="0" fontId="7" fillId="0" borderId="32" xfId="0" applyFont="1" applyBorder="1" applyAlignment="1">
      <alignment horizontal="center"/>
    </xf>
    <xf numFmtId="2" fontId="11" fillId="0" borderId="31" xfId="0" applyNumberFormat="1" applyFont="1" applyBorder="1" applyAlignment="1">
      <alignment horizontal="right"/>
    </xf>
    <xf numFmtId="0" fontId="11" fillId="0" borderId="32" xfId="0" applyFont="1" applyBorder="1" applyAlignment="1">
      <alignment horizontal="center"/>
    </xf>
    <xf numFmtId="2" fontId="11" fillId="0" borderId="33" xfId="0" applyNumberFormat="1" applyFont="1" applyBorder="1" applyAlignment="1">
      <alignment horizontal="right"/>
    </xf>
    <xf numFmtId="0" fontId="11" fillId="0" borderId="34" xfId="0" applyFont="1" applyBorder="1" applyAlignment="1">
      <alignment horizontal="center"/>
    </xf>
    <xf numFmtId="2" fontId="11" fillId="0" borderId="35" xfId="0" applyNumberFormat="1" applyFont="1" applyBorder="1" applyAlignment="1">
      <alignment horizontal="right"/>
    </xf>
    <xf numFmtId="2" fontId="11" fillId="0" borderId="0" xfId="0" applyNumberFormat="1" applyFont="1" applyAlignment="1">
      <alignment horizontal="right"/>
    </xf>
    <xf numFmtId="2" fontId="11" fillId="0" borderId="16" xfId="3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165" fontId="5" fillId="0" borderId="1" xfId="3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2" fontId="5" fillId="0" borderId="1" xfId="3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/>
    </xf>
    <xf numFmtId="2" fontId="5" fillId="0" borderId="31" xfId="0" applyNumberFormat="1" applyFont="1" applyBorder="1" applyAlignment="1">
      <alignment horizontal="right"/>
    </xf>
    <xf numFmtId="0" fontId="5" fillId="0" borderId="32" xfId="0" applyFont="1" applyBorder="1" applyAlignment="1">
      <alignment horizontal="center"/>
    </xf>
    <xf numFmtId="2" fontId="5" fillId="0" borderId="33" xfId="0" applyNumberFormat="1" applyFont="1" applyBorder="1" applyAlignment="1">
      <alignment horizontal="right"/>
    </xf>
    <xf numFmtId="2" fontId="5" fillId="0" borderId="35" xfId="0" applyNumberFormat="1" applyFont="1" applyBorder="1" applyAlignment="1">
      <alignment horizontal="right"/>
    </xf>
    <xf numFmtId="2" fontId="11" fillId="0" borderId="36" xfId="0" applyNumberFormat="1" applyFont="1" applyBorder="1" applyAlignment="1">
      <alignment horizontal="right"/>
    </xf>
    <xf numFmtId="0" fontId="11" fillId="0" borderId="37" xfId="0" applyFont="1" applyBorder="1" applyAlignment="1">
      <alignment horizontal="center"/>
    </xf>
    <xf numFmtId="2" fontId="5" fillId="0" borderId="38" xfId="0" applyNumberFormat="1" applyFont="1" applyBorder="1" applyAlignment="1">
      <alignment horizontal="right"/>
    </xf>
    <xf numFmtId="0" fontId="5" fillId="0" borderId="39" xfId="0" applyFont="1" applyBorder="1" applyAlignment="1">
      <alignment horizontal="center"/>
    </xf>
    <xf numFmtId="2" fontId="11" fillId="0" borderId="38" xfId="0" applyNumberFormat="1" applyFont="1" applyBorder="1" applyAlignment="1">
      <alignment horizontal="right"/>
    </xf>
    <xf numFmtId="0" fontId="11" fillId="0" borderId="39" xfId="0" applyFont="1" applyBorder="1" applyAlignment="1">
      <alignment horizontal="center"/>
    </xf>
    <xf numFmtId="2" fontId="0" fillId="0" borderId="0" xfId="0" applyNumberFormat="1" applyAlignment="1">
      <alignment horizontal="right"/>
    </xf>
    <xf numFmtId="165" fontId="7" fillId="0" borderId="16" xfId="3" applyNumberFormat="1" applyFont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3" fillId="0" borderId="40" xfId="3" applyFont="1" applyBorder="1" applyAlignment="1">
      <alignment horizontal="center" vertical="center"/>
    </xf>
    <xf numFmtId="2" fontId="5" fillId="0" borderId="35" xfId="3" applyNumberFormat="1" applyFont="1" applyBorder="1" applyAlignment="1">
      <alignment horizontal="center" vertical="center"/>
    </xf>
    <xf numFmtId="0" fontId="5" fillId="0" borderId="38" xfId="0" applyFont="1" applyBorder="1" applyAlignment="1">
      <alignment horizontal="center"/>
    </xf>
    <xf numFmtId="2" fontId="5" fillId="0" borderId="41" xfId="0" applyNumberFormat="1" applyFont="1" applyBorder="1" applyAlignment="1">
      <alignment horizontal="right"/>
    </xf>
    <xf numFmtId="0" fontId="5" fillId="0" borderId="34" xfId="0" applyFont="1" applyBorder="1" applyAlignment="1">
      <alignment horizontal="center"/>
    </xf>
    <xf numFmtId="2" fontId="11" fillId="0" borderId="42" xfId="0" applyNumberFormat="1" applyFont="1" applyBorder="1" applyAlignment="1">
      <alignment horizontal="right"/>
    </xf>
    <xf numFmtId="0" fontId="11" fillId="0" borderId="43" xfId="0" applyFont="1" applyBorder="1" applyAlignment="1">
      <alignment horizontal="center"/>
    </xf>
    <xf numFmtId="2" fontId="11" fillId="0" borderId="44" xfId="0" applyNumberFormat="1" applyFont="1" applyBorder="1" applyAlignment="1">
      <alignment horizontal="right"/>
    </xf>
    <xf numFmtId="2" fontId="11" fillId="0" borderId="45" xfId="0" applyNumberFormat="1" applyFont="1" applyBorder="1" applyAlignment="1">
      <alignment horizontal="right"/>
    </xf>
    <xf numFmtId="0" fontId="3" fillId="0" borderId="40" xfId="3" applyFont="1" applyBorder="1" applyAlignment="1">
      <alignment vertical="center"/>
    </xf>
    <xf numFmtId="0" fontId="5" fillId="0" borderId="35" xfId="3" applyFont="1" applyBorder="1" applyAlignment="1">
      <alignment horizontal="left" vertical="center"/>
    </xf>
    <xf numFmtId="0" fontId="5" fillId="0" borderId="38" xfId="0" applyFont="1" applyBorder="1"/>
    <xf numFmtId="0" fontId="5" fillId="0" borderId="46" xfId="3" applyFont="1" applyBorder="1" applyAlignment="1">
      <alignment horizontal="center" vertical="center"/>
    </xf>
    <xf numFmtId="0" fontId="5" fillId="0" borderId="47" xfId="3" applyFont="1" applyBorder="1" applyAlignment="1">
      <alignment horizontal="center" vertical="center"/>
    </xf>
    <xf numFmtId="0" fontId="5" fillId="0" borderId="48" xfId="0" applyFont="1" applyBorder="1" applyAlignment="1">
      <alignment horizontal="center"/>
    </xf>
    <xf numFmtId="165" fontId="5" fillId="0" borderId="18" xfId="3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right"/>
    </xf>
    <xf numFmtId="0" fontId="16" fillId="0" borderId="0" xfId="0" applyFont="1"/>
    <xf numFmtId="0" fontId="17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2" fontId="5" fillId="0" borderId="49" xfId="0" applyNumberFormat="1" applyFont="1" applyBorder="1" applyAlignment="1">
      <alignment horizontal="right"/>
    </xf>
    <xf numFmtId="0" fontId="5" fillId="0" borderId="37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2" fontId="5" fillId="0" borderId="50" xfId="0" applyNumberFormat="1" applyFont="1" applyBorder="1" applyAlignment="1">
      <alignment horizontal="right"/>
    </xf>
    <xf numFmtId="0" fontId="5" fillId="0" borderId="43" xfId="0" applyFont="1" applyBorder="1" applyAlignment="1">
      <alignment horizontal="center"/>
    </xf>
    <xf numFmtId="165" fontId="5" fillId="0" borderId="2" xfId="3" applyNumberFormat="1" applyFont="1" applyBorder="1" applyAlignment="1">
      <alignment horizontal="center" vertical="center"/>
    </xf>
    <xf numFmtId="165" fontId="5" fillId="0" borderId="15" xfId="3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5" fillId="0" borderId="42" xfId="0" applyFont="1" applyBorder="1" applyAlignment="1">
      <alignment horizont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/>
    </xf>
    <xf numFmtId="0" fontId="3" fillId="0" borderId="46" xfId="3" applyFont="1" applyBorder="1" applyAlignment="1">
      <alignment vertical="center"/>
    </xf>
    <xf numFmtId="0" fontId="5" fillId="0" borderId="47" xfId="3" applyFont="1" applyBorder="1" applyAlignment="1">
      <alignment horizontal="left" vertical="center"/>
    </xf>
    <xf numFmtId="0" fontId="5" fillId="0" borderId="48" xfId="0" applyFont="1" applyBorder="1"/>
    <xf numFmtId="0" fontId="5" fillId="0" borderId="17" xfId="0" applyFont="1" applyBorder="1" applyAlignment="1">
      <alignment vertical="center"/>
    </xf>
    <xf numFmtId="165" fontId="5" fillId="0" borderId="30" xfId="3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2" fontId="5" fillId="0" borderId="13" xfId="0" applyNumberFormat="1" applyFont="1" applyBorder="1" applyAlignment="1">
      <alignment horizontal="right"/>
    </xf>
    <xf numFmtId="0" fontId="3" fillId="0" borderId="37" xfId="0" applyFont="1" applyBorder="1" applyAlignment="1">
      <alignment horizontal="center"/>
    </xf>
    <xf numFmtId="0" fontId="18" fillId="0" borderId="28" xfId="3" applyFont="1" applyBorder="1" applyAlignment="1">
      <alignment horizontal="center" vertical="center"/>
    </xf>
    <xf numFmtId="0" fontId="18" fillId="0" borderId="29" xfId="3" applyFont="1" applyBorder="1" applyAlignment="1">
      <alignment horizontal="center" vertical="center"/>
    </xf>
    <xf numFmtId="0" fontId="19" fillId="0" borderId="0" xfId="0" applyFont="1"/>
    <xf numFmtId="0" fontId="7" fillId="0" borderId="19" xfId="0" applyFont="1" applyBorder="1" applyAlignment="1">
      <alignment vertical="center"/>
    </xf>
    <xf numFmtId="165" fontId="7" fillId="0" borderId="18" xfId="3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2" fontId="7" fillId="0" borderId="50" xfId="0" applyNumberFormat="1" applyFont="1" applyBorder="1" applyAlignment="1">
      <alignment horizontal="right"/>
    </xf>
    <xf numFmtId="0" fontId="7" fillId="0" borderId="43" xfId="0" applyFont="1" applyBorder="1" applyAlignment="1">
      <alignment horizontal="center"/>
    </xf>
    <xf numFmtId="0" fontId="5" fillId="0" borderId="35" xfId="0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left" vertical="center"/>
    </xf>
    <xf numFmtId="2" fontId="5" fillId="0" borderId="0" xfId="3" applyNumberFormat="1" applyFont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165" fontId="7" fillId="0" borderId="22" xfId="3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0" fontId="5" fillId="0" borderId="0" xfId="0" applyNumberFormat="1" applyFont="1" applyAlignment="1">
      <alignment horizontal="right"/>
    </xf>
    <xf numFmtId="10" fontId="18" fillId="0" borderId="29" xfId="3" applyNumberFormat="1" applyFont="1" applyBorder="1" applyAlignment="1">
      <alignment horizontal="center" vertical="center"/>
    </xf>
    <xf numFmtId="10" fontId="5" fillId="0" borderId="36" xfId="0" applyNumberFormat="1" applyFont="1" applyBorder="1" applyAlignment="1">
      <alignment horizontal="right"/>
    </xf>
    <xf numFmtId="10" fontId="5" fillId="0" borderId="0" xfId="0" applyNumberFormat="1" applyFont="1"/>
    <xf numFmtId="10" fontId="5" fillId="0" borderId="6" xfId="0" applyNumberFormat="1" applyFont="1" applyBorder="1" applyAlignment="1">
      <alignment horizontal="right"/>
    </xf>
    <xf numFmtId="0" fontId="18" fillId="0" borderId="17" xfId="3" applyFont="1" applyBorder="1" applyAlignment="1">
      <alignment horizontal="center" vertical="center"/>
    </xf>
    <xf numFmtId="10" fontId="18" fillId="0" borderId="17" xfId="3" applyNumberFormat="1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10" fontId="3" fillId="0" borderId="20" xfId="0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65" fontId="2" fillId="0" borderId="8" xfId="3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right"/>
    </xf>
    <xf numFmtId="165" fontId="2" fillId="0" borderId="2" xfId="3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10" fontId="2" fillId="0" borderId="23" xfId="0" applyNumberFormat="1" applyFont="1" applyBorder="1" applyAlignment="1">
      <alignment horizontal="right"/>
    </xf>
    <xf numFmtId="165" fontId="2" fillId="0" borderId="15" xfId="3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10" fontId="2" fillId="0" borderId="26" xfId="0" applyNumberFormat="1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2" fillId="0" borderId="9" xfId="3" applyFont="1" applyBorder="1" applyAlignment="1">
      <alignment horizontal="left"/>
    </xf>
    <xf numFmtId="0" fontId="2" fillId="0" borderId="9" xfId="3" applyFont="1" applyBorder="1" applyAlignment="1">
      <alignment horizontal="center"/>
    </xf>
    <xf numFmtId="2" fontId="2" fillId="0" borderId="9" xfId="3" applyNumberFormat="1" applyFont="1" applyBorder="1" applyAlignment="1">
      <alignment horizontal="center"/>
    </xf>
    <xf numFmtId="10" fontId="2" fillId="0" borderId="10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10" fontId="2" fillId="0" borderId="7" xfId="0" applyNumberFormat="1" applyFont="1" applyBorder="1" applyAlignment="1">
      <alignment horizontal="center"/>
    </xf>
    <xf numFmtId="10" fontId="2" fillId="0" borderId="0" xfId="0" applyNumberFormat="1" applyFont="1"/>
    <xf numFmtId="0" fontId="2" fillId="0" borderId="27" xfId="0" applyFont="1" applyBorder="1" applyAlignment="1">
      <alignment vertical="center"/>
    </xf>
    <xf numFmtId="165" fontId="2" fillId="0" borderId="18" xfId="3" applyNumberFormat="1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2" fontId="2" fillId="0" borderId="0" xfId="0" applyNumberFormat="1" applyFont="1" applyAlignment="1">
      <alignment horizontal="right"/>
    </xf>
    <xf numFmtId="2" fontId="2" fillId="0" borderId="20" xfId="0" applyNumberFormat="1" applyFont="1" applyBorder="1" applyAlignment="1">
      <alignment horizontal="right"/>
    </xf>
    <xf numFmtId="2" fontId="2" fillId="0" borderId="10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0" borderId="0" xfId="0" applyNumberFormat="1" applyFont="1"/>
    <xf numFmtId="2" fontId="2" fillId="0" borderId="3" xfId="0" applyNumberFormat="1" applyFont="1" applyBorder="1" applyAlignment="1">
      <alignment horizontal="right"/>
    </xf>
    <xf numFmtId="0" fontId="18" fillId="2" borderId="28" xfId="3" applyFont="1" applyFill="1" applyBorder="1" applyAlignment="1">
      <alignment horizontal="center" vertical="center"/>
    </xf>
    <xf numFmtId="0" fontId="18" fillId="2" borderId="29" xfId="3" applyFont="1" applyFill="1" applyBorder="1" applyAlignment="1">
      <alignment horizontal="center" vertical="center"/>
    </xf>
    <xf numFmtId="2" fontId="18" fillId="2" borderId="52" xfId="3" applyNumberFormat="1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2" fontId="2" fillId="0" borderId="53" xfId="0" applyNumberFormat="1" applyFont="1" applyBorder="1" applyAlignment="1">
      <alignment horizontal="right"/>
    </xf>
    <xf numFmtId="165" fontId="2" fillId="0" borderId="30" xfId="3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14" fontId="7" fillId="0" borderId="0" xfId="0" applyNumberFormat="1" applyFont="1" applyAlignment="1">
      <alignment horizontal="right"/>
    </xf>
    <xf numFmtId="0" fontId="7" fillId="2" borderId="1" xfId="3" applyFont="1" applyFill="1" applyBorder="1" applyAlignment="1">
      <alignment horizontal="center" vertical="center"/>
    </xf>
    <xf numFmtId="165" fontId="3" fillId="0" borderId="1" xfId="3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2" fillId="0" borderId="1" xfId="3" applyNumberFormat="1" applyFont="1" applyBorder="1" applyAlignment="1">
      <alignment horizontal="center" vertical="center"/>
    </xf>
    <xf numFmtId="165" fontId="2" fillId="0" borderId="27" xfId="3" applyNumberFormat="1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/>
    </xf>
    <xf numFmtId="0" fontId="2" fillId="0" borderId="0" xfId="3" applyFont="1" applyAlignment="1">
      <alignment horizontal="left" vertical="center"/>
    </xf>
    <xf numFmtId="2" fontId="2" fillId="0" borderId="0" xfId="3" applyNumberFormat="1" applyFont="1" applyAlignment="1">
      <alignment horizontal="right" vertical="center"/>
    </xf>
    <xf numFmtId="168" fontId="2" fillId="0" borderId="0" xfId="0" applyNumberFormat="1" applyFont="1" applyAlignment="1">
      <alignment horizontal="center"/>
    </xf>
    <xf numFmtId="168" fontId="2" fillId="0" borderId="0" xfId="3" applyNumberFormat="1" applyFont="1" applyAlignment="1">
      <alignment horizontal="left" vertical="center"/>
    </xf>
    <xf numFmtId="0" fontId="2" fillId="0" borderId="0" xfId="3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3" applyFont="1" applyAlignment="1">
      <alignment horizontal="left"/>
    </xf>
    <xf numFmtId="0" fontId="2" fillId="0" borderId="0" xfId="3" applyFont="1" applyAlignment="1">
      <alignment horizontal="center"/>
    </xf>
    <xf numFmtId="2" fontId="2" fillId="0" borderId="4" xfId="3" applyNumberFormat="1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 applyAlignment="1">
      <alignment horizontal="right" vertical="center"/>
    </xf>
    <xf numFmtId="166" fontId="20" fillId="0" borderId="2" xfId="2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3" xfId="2" applyFont="1" applyBorder="1" applyAlignment="1">
      <alignment horizontal="right" vertical="center"/>
    </xf>
    <xf numFmtId="0" fontId="2" fillId="0" borderId="1" xfId="2" applyFont="1" applyBorder="1" applyAlignment="1">
      <alignment vertical="center"/>
    </xf>
    <xf numFmtId="0" fontId="2" fillId="0" borderId="1" xfId="2" applyFont="1" applyBorder="1" applyAlignment="1">
      <alignment horizontal="right" vertical="center"/>
    </xf>
    <xf numFmtId="0" fontId="2" fillId="0" borderId="1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2" borderId="28" xfId="3" applyFont="1" applyFill="1" applyBorder="1" applyAlignment="1">
      <alignment horizontal="center" vertical="center"/>
    </xf>
    <xf numFmtId="0" fontId="7" fillId="2" borderId="29" xfId="3" applyFont="1" applyFill="1" applyBorder="1" applyAlignment="1">
      <alignment horizontal="center" vertical="center"/>
    </xf>
    <xf numFmtId="0" fontId="7" fillId="2" borderId="52" xfId="3" applyFont="1" applyFill="1" applyBorder="1" applyAlignment="1">
      <alignment horizontal="center" vertical="center"/>
    </xf>
    <xf numFmtId="165" fontId="1" fillId="0" borderId="22" xfId="3" applyNumberFormat="1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2" fillId="0" borderId="51" xfId="0" applyNumberFormat="1" applyFont="1" applyBorder="1" applyAlignment="1">
      <alignment horizontal="center"/>
    </xf>
    <xf numFmtId="166" fontId="6" fillId="3" borderId="28" xfId="2" applyNumberFormat="1" applyFont="1" applyFill="1" applyBorder="1" applyAlignment="1">
      <alignment horizontal="center" vertical="center"/>
    </xf>
    <xf numFmtId="0" fontId="7" fillId="3" borderId="29" xfId="2" applyFont="1" applyFill="1" applyBorder="1" applyAlignment="1">
      <alignment horizontal="left" vertical="center"/>
    </xf>
    <xf numFmtId="0" fontId="7" fillId="3" borderId="29" xfId="2" applyFont="1" applyFill="1" applyBorder="1" applyAlignment="1">
      <alignment horizontal="right" vertical="center"/>
    </xf>
    <xf numFmtId="0" fontId="7" fillId="3" borderId="52" xfId="2" applyFont="1" applyFill="1" applyBorder="1" applyAlignment="1">
      <alignment horizontal="right" vertical="center"/>
    </xf>
    <xf numFmtId="0" fontId="7" fillId="3" borderId="28" xfId="3" applyFont="1" applyFill="1" applyBorder="1" applyAlignment="1">
      <alignment horizontal="center" vertical="center"/>
    </xf>
    <xf numFmtId="0" fontId="7" fillId="3" borderId="29" xfId="3" applyFont="1" applyFill="1" applyBorder="1" applyAlignment="1">
      <alignment horizontal="center" vertical="center"/>
    </xf>
    <xf numFmtId="0" fontId="7" fillId="3" borderId="52" xfId="3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165" fontId="2" fillId="0" borderId="22" xfId="3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5" fontId="2" fillId="0" borderId="56" xfId="3" applyNumberFormat="1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168" fontId="2" fillId="0" borderId="1" xfId="3" applyNumberFormat="1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left" indent="2"/>
    </xf>
    <xf numFmtId="168" fontId="2" fillId="0" borderId="15" xfId="0" applyNumberFormat="1" applyFont="1" applyBorder="1" applyAlignment="1">
      <alignment horizontal="center"/>
    </xf>
    <xf numFmtId="168" fontId="2" fillId="0" borderId="17" xfId="3" applyNumberFormat="1" applyFont="1" applyBorder="1" applyAlignment="1">
      <alignment horizontal="left" vertical="center"/>
    </xf>
    <xf numFmtId="0" fontId="2" fillId="0" borderId="17" xfId="3" applyFont="1" applyBorder="1" applyAlignment="1">
      <alignment horizontal="center" vertical="center"/>
    </xf>
    <xf numFmtId="2" fontId="2" fillId="0" borderId="21" xfId="3" applyNumberFormat="1" applyFont="1" applyBorder="1" applyAlignment="1">
      <alignment horizontal="right" vertical="center"/>
    </xf>
    <xf numFmtId="0" fontId="7" fillId="2" borderId="18" xfId="3" applyFont="1" applyFill="1" applyBorder="1" applyAlignment="1">
      <alignment horizontal="center" vertical="center"/>
    </xf>
    <xf numFmtId="0" fontId="7" fillId="2" borderId="19" xfId="3" applyFont="1" applyFill="1" applyBorder="1" applyAlignment="1">
      <alignment horizontal="center" vertical="center"/>
    </xf>
    <xf numFmtId="0" fontId="7" fillId="2" borderId="20" xfId="3" applyFont="1" applyFill="1" applyBorder="1" applyAlignment="1">
      <alignment horizontal="center" vertical="center"/>
    </xf>
    <xf numFmtId="165" fontId="1" fillId="0" borderId="2" xfId="3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167" fontId="22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" fillId="0" borderId="1" xfId="4" applyBorder="1" applyAlignment="1">
      <alignment vertical="center"/>
    </xf>
    <xf numFmtId="0" fontId="2" fillId="0" borderId="1" xfId="4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53" xfId="0" applyFont="1" applyBorder="1" applyAlignment="1">
      <alignment horizontal="right" vertic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166" fontId="6" fillId="0" borderId="18" xfId="2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9" fontId="2" fillId="0" borderId="0" xfId="1" applyNumberFormat="1" applyFont="1" applyBorder="1" applyAlignment="1">
      <alignment horizontal="right" vertical="center"/>
    </xf>
    <xf numFmtId="164" fontId="2" fillId="0" borderId="0" xfId="1" applyFont="1" applyBorder="1" applyAlignment="1">
      <alignment horizontal="left" vertical="center"/>
    </xf>
    <xf numFmtId="2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65" fontId="2" fillId="0" borderId="51" xfId="3" applyNumberFormat="1" applyFont="1" applyBorder="1" applyAlignment="1">
      <alignment horizontal="center" vertical="center"/>
    </xf>
    <xf numFmtId="164" fontId="2" fillId="0" borderId="4" xfId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166" fontId="20" fillId="0" borderId="8" xfId="2" applyNumberFormat="1" applyFont="1" applyBorder="1" applyAlignment="1">
      <alignment horizontal="center" vertical="center"/>
    </xf>
    <xf numFmtId="165" fontId="2" fillId="0" borderId="5" xfId="3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7" fillId="0" borderId="54" xfId="3" applyNumberFormat="1" applyFont="1" applyBorder="1" applyAlignment="1">
      <alignment horizontal="center" vertical="center"/>
    </xf>
    <xf numFmtId="0" fontId="7" fillId="0" borderId="55" xfId="0" applyFont="1" applyBorder="1"/>
    <xf numFmtId="0" fontId="1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18" fillId="0" borderId="54" xfId="3" applyNumberFormat="1" applyFont="1" applyBorder="1" applyAlignment="1">
      <alignment horizontal="center" vertical="center"/>
    </xf>
    <xf numFmtId="0" fontId="18" fillId="0" borderId="55" xfId="0" applyFont="1" applyBorder="1"/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4" fontId="14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</cellXfs>
  <cellStyles count="6">
    <cellStyle name="Komma" xfId="1" builtinId="3"/>
    <cellStyle name="Standard" xfId="0" builtinId="0"/>
    <cellStyle name="Standard_ranglist" xfId="2" xr:uid="{00000000-0005-0000-0000-000002000000}"/>
    <cellStyle name="Standard_ranglist 96" xfId="3" xr:uid="{00000000-0005-0000-0000-000003000000}"/>
    <cellStyle name="Standard_ranglist_1" xfId="4" xr:uid="{00000000-0005-0000-0000-000004000000}"/>
    <cellStyle name="Standard_tore 96" xfId="5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B3D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B25FC-573E-422D-83A9-77D56C5D76E2}">
  <dimension ref="A1:F467"/>
  <sheetViews>
    <sheetView tabSelected="1" topLeftCell="A77" zoomScaleNormal="100" workbookViewId="0">
      <selection activeCell="E340" sqref="E340"/>
    </sheetView>
  </sheetViews>
  <sheetFormatPr baseColWidth="10" defaultRowHeight="12.75" x14ac:dyDescent="0.2"/>
  <cols>
    <col min="1" max="1" width="8.7109375" style="339" customWidth="1"/>
    <col min="2" max="2" width="28.7109375" style="319" customWidth="1"/>
    <col min="3" max="5" width="15.7109375" style="369" customWidth="1"/>
    <col min="6" max="16384" width="11.42578125" style="42"/>
  </cols>
  <sheetData>
    <row r="1" spans="1:6" s="374" customFormat="1" ht="21" customHeight="1" x14ac:dyDescent="0.2">
      <c r="A1" s="374" t="s">
        <v>0</v>
      </c>
      <c r="B1" s="375"/>
      <c r="C1" s="375"/>
      <c r="D1" s="375"/>
      <c r="E1" s="376" t="s">
        <v>626</v>
      </c>
    </row>
    <row r="2" spans="1:6" s="234" customFormat="1" ht="21" customHeight="1" x14ac:dyDescent="0.2">
      <c r="A2" s="318"/>
      <c r="C2" s="310"/>
      <c r="D2" s="310"/>
      <c r="E2" s="310"/>
    </row>
    <row r="3" spans="1:6" s="363" customFormat="1" ht="21" customHeight="1" x14ac:dyDescent="0.2">
      <c r="A3" s="398" t="s">
        <v>578</v>
      </c>
      <c r="B3" s="399"/>
      <c r="C3" s="399"/>
      <c r="D3" s="399"/>
      <c r="E3" s="399"/>
      <c r="F3" s="362"/>
    </row>
    <row r="4" spans="1:6" s="363" customFormat="1" ht="21" customHeight="1" thickBot="1" x14ac:dyDescent="0.25">
      <c r="A4" s="361"/>
      <c r="B4" s="235"/>
      <c r="C4" s="235"/>
      <c r="D4" s="235"/>
      <c r="E4" s="235"/>
      <c r="F4" s="362"/>
    </row>
    <row r="5" spans="1:6" ht="21" customHeight="1" thickBot="1" x14ac:dyDescent="0.25">
      <c r="A5" s="332" t="s">
        <v>5</v>
      </c>
      <c r="B5" s="333" t="s">
        <v>6</v>
      </c>
      <c r="C5" s="334" t="s">
        <v>4</v>
      </c>
      <c r="D5" s="334" t="s">
        <v>2</v>
      </c>
      <c r="E5" s="335" t="s">
        <v>62</v>
      </c>
    </row>
    <row r="6" spans="1:6" s="380" customFormat="1" ht="15" customHeight="1" x14ac:dyDescent="0.2">
      <c r="A6" s="377" t="s">
        <v>9</v>
      </c>
      <c r="B6" s="218" t="s">
        <v>214</v>
      </c>
      <c r="C6" s="378">
        <v>723</v>
      </c>
      <c r="D6" s="378">
        <v>713</v>
      </c>
      <c r="E6" s="379">
        <v>24</v>
      </c>
    </row>
    <row r="7" spans="1:6" s="319" customFormat="1" ht="15" customHeight="1" x14ac:dyDescent="0.2">
      <c r="A7" s="311" t="s">
        <v>320</v>
      </c>
      <c r="B7" s="245" t="s">
        <v>215</v>
      </c>
      <c r="C7" s="312">
        <v>536</v>
      </c>
      <c r="D7" s="312">
        <v>899</v>
      </c>
      <c r="E7" s="313">
        <v>24</v>
      </c>
    </row>
    <row r="8" spans="1:6" s="319" customFormat="1" ht="15" customHeight="1" x14ac:dyDescent="0.2">
      <c r="A8" s="311" t="s">
        <v>321</v>
      </c>
      <c r="B8" s="245" t="s">
        <v>231</v>
      </c>
      <c r="C8" s="312">
        <v>459</v>
      </c>
      <c r="D8" s="312">
        <v>679</v>
      </c>
      <c r="E8" s="313">
        <v>22</v>
      </c>
    </row>
    <row r="9" spans="1:6" s="319" customFormat="1" ht="15" customHeight="1" x14ac:dyDescent="0.2">
      <c r="A9" s="311" t="s">
        <v>322</v>
      </c>
      <c r="B9" s="245" t="s">
        <v>67</v>
      </c>
      <c r="C9" s="312">
        <v>406</v>
      </c>
      <c r="D9" s="312">
        <v>525</v>
      </c>
      <c r="E9" s="313">
        <v>17</v>
      </c>
    </row>
    <row r="10" spans="1:6" s="319" customFormat="1" ht="15" customHeight="1" x14ac:dyDescent="0.2">
      <c r="A10" s="311" t="s">
        <v>323</v>
      </c>
      <c r="B10" s="245" t="s">
        <v>28</v>
      </c>
      <c r="C10" s="312">
        <v>349</v>
      </c>
      <c r="D10" s="312">
        <v>538</v>
      </c>
      <c r="E10" s="313">
        <v>20</v>
      </c>
    </row>
    <row r="11" spans="1:6" s="319" customFormat="1" ht="15" customHeight="1" x14ac:dyDescent="0.2">
      <c r="A11" s="311" t="s">
        <v>324</v>
      </c>
      <c r="B11" s="245" t="s">
        <v>303</v>
      </c>
      <c r="C11" s="312">
        <v>318</v>
      </c>
      <c r="D11" s="312">
        <v>399</v>
      </c>
      <c r="E11" s="313">
        <v>20</v>
      </c>
    </row>
    <row r="12" spans="1:6" s="319" customFormat="1" ht="15" customHeight="1" x14ac:dyDescent="0.2">
      <c r="A12" s="311" t="s">
        <v>325</v>
      </c>
      <c r="B12" s="245" t="s">
        <v>64</v>
      </c>
      <c r="C12" s="312">
        <v>204</v>
      </c>
      <c r="D12" s="312">
        <v>700</v>
      </c>
      <c r="E12" s="313">
        <v>19</v>
      </c>
    </row>
    <row r="13" spans="1:6" s="319" customFormat="1" ht="15" customHeight="1" x14ac:dyDescent="0.2">
      <c r="A13" s="311" t="s">
        <v>326</v>
      </c>
      <c r="B13" s="245" t="s">
        <v>32</v>
      </c>
      <c r="C13" s="312">
        <v>199</v>
      </c>
      <c r="D13" s="312">
        <v>576</v>
      </c>
      <c r="E13" s="313">
        <v>23</v>
      </c>
    </row>
    <row r="14" spans="1:6" s="319" customFormat="1" ht="15" customHeight="1" x14ac:dyDescent="0.2">
      <c r="A14" s="311" t="s">
        <v>327</v>
      </c>
      <c r="B14" s="245" t="s">
        <v>305</v>
      </c>
      <c r="C14" s="312">
        <v>180</v>
      </c>
      <c r="D14" s="312">
        <v>678</v>
      </c>
      <c r="E14" s="313">
        <v>17</v>
      </c>
    </row>
    <row r="15" spans="1:6" s="319" customFormat="1" ht="15" customHeight="1" x14ac:dyDescent="0.2">
      <c r="A15" s="311" t="s">
        <v>328</v>
      </c>
      <c r="B15" s="245" t="s">
        <v>68</v>
      </c>
      <c r="C15" s="312">
        <v>175</v>
      </c>
      <c r="D15" s="312">
        <v>519</v>
      </c>
      <c r="E15" s="313">
        <v>21</v>
      </c>
    </row>
    <row r="16" spans="1:6" s="319" customFormat="1" ht="15" customHeight="1" x14ac:dyDescent="0.2">
      <c r="A16" s="311" t="s">
        <v>329</v>
      </c>
      <c r="B16" s="245" t="s">
        <v>261</v>
      </c>
      <c r="C16" s="312">
        <v>166</v>
      </c>
      <c r="D16" s="312">
        <v>512</v>
      </c>
      <c r="E16" s="313">
        <v>18</v>
      </c>
    </row>
    <row r="17" spans="1:5" s="364" customFormat="1" ht="15" customHeight="1" x14ac:dyDescent="0.2">
      <c r="A17" s="311" t="s">
        <v>330</v>
      </c>
      <c r="B17" s="245" t="s">
        <v>455</v>
      </c>
      <c r="C17" s="312">
        <v>164</v>
      </c>
      <c r="D17" s="312">
        <v>369</v>
      </c>
      <c r="E17" s="313">
        <v>10</v>
      </c>
    </row>
    <row r="18" spans="1:5" s="319" customFormat="1" ht="15" customHeight="1" x14ac:dyDescent="0.2">
      <c r="A18" s="311" t="s">
        <v>331</v>
      </c>
      <c r="B18" s="245" t="s">
        <v>41</v>
      </c>
      <c r="C18" s="312">
        <v>145</v>
      </c>
      <c r="D18" s="312">
        <v>350</v>
      </c>
      <c r="E18" s="313">
        <v>16</v>
      </c>
    </row>
    <row r="19" spans="1:5" s="319" customFormat="1" ht="15" customHeight="1" x14ac:dyDescent="0.2">
      <c r="A19" s="311" t="s">
        <v>332</v>
      </c>
      <c r="B19" s="245" t="s">
        <v>63</v>
      </c>
      <c r="C19" s="312">
        <v>143</v>
      </c>
      <c r="D19" s="312">
        <v>803</v>
      </c>
      <c r="E19" s="313">
        <v>24</v>
      </c>
    </row>
    <row r="20" spans="1:5" s="319" customFormat="1" ht="15" customHeight="1" x14ac:dyDescent="0.2">
      <c r="A20" s="311" t="s">
        <v>373</v>
      </c>
      <c r="B20" s="245" t="s">
        <v>304</v>
      </c>
      <c r="C20" s="312">
        <v>138</v>
      </c>
      <c r="D20" s="312">
        <v>547</v>
      </c>
      <c r="E20" s="313">
        <v>15</v>
      </c>
    </row>
    <row r="21" spans="1:5" s="319" customFormat="1" ht="15" customHeight="1" x14ac:dyDescent="0.2">
      <c r="A21" s="311" t="s">
        <v>425</v>
      </c>
      <c r="B21" s="245" t="s">
        <v>73</v>
      </c>
      <c r="C21" s="312">
        <v>136</v>
      </c>
      <c r="D21" s="312">
        <v>427</v>
      </c>
      <c r="E21" s="313">
        <v>20</v>
      </c>
    </row>
    <row r="22" spans="1:5" s="364" customFormat="1" ht="15" customHeight="1" x14ac:dyDescent="0.2">
      <c r="A22" s="311" t="s">
        <v>405</v>
      </c>
      <c r="B22" s="245" t="s">
        <v>54</v>
      </c>
      <c r="C22" s="312">
        <v>124</v>
      </c>
      <c r="D22" s="312">
        <v>245</v>
      </c>
      <c r="E22" s="313">
        <v>12</v>
      </c>
    </row>
    <row r="23" spans="1:5" s="319" customFormat="1" ht="15" customHeight="1" x14ac:dyDescent="0.2">
      <c r="A23" s="311" t="s">
        <v>333</v>
      </c>
      <c r="B23" s="245" t="s">
        <v>89</v>
      </c>
      <c r="C23" s="312">
        <v>113</v>
      </c>
      <c r="D23" s="312">
        <v>254</v>
      </c>
      <c r="E23" s="313">
        <v>13</v>
      </c>
    </row>
    <row r="24" spans="1:5" s="319" customFormat="1" ht="15" customHeight="1" x14ac:dyDescent="0.2">
      <c r="A24" s="311" t="s">
        <v>426</v>
      </c>
      <c r="B24" s="245" t="s">
        <v>188</v>
      </c>
      <c r="C24" s="312">
        <v>111</v>
      </c>
      <c r="D24" s="312">
        <v>582</v>
      </c>
      <c r="E24" s="314">
        <v>24</v>
      </c>
    </row>
    <row r="25" spans="1:5" s="319" customFormat="1" ht="15" customHeight="1" x14ac:dyDescent="0.2">
      <c r="A25" s="311" t="s">
        <v>334</v>
      </c>
      <c r="B25" s="245" t="s">
        <v>103</v>
      </c>
      <c r="C25" s="312">
        <v>109</v>
      </c>
      <c r="D25" s="312">
        <v>154</v>
      </c>
      <c r="E25" s="313">
        <v>5</v>
      </c>
    </row>
    <row r="26" spans="1:5" s="319" customFormat="1" ht="15" customHeight="1" x14ac:dyDescent="0.2">
      <c r="A26" s="311"/>
      <c r="B26" s="245" t="s">
        <v>80</v>
      </c>
      <c r="C26" s="312">
        <v>109</v>
      </c>
      <c r="D26" s="312">
        <v>312</v>
      </c>
      <c r="E26" s="313">
        <v>14</v>
      </c>
    </row>
    <row r="27" spans="1:5" s="319" customFormat="1" ht="15" customHeight="1" x14ac:dyDescent="0.2">
      <c r="A27" s="311"/>
      <c r="B27" s="245" t="s">
        <v>72</v>
      </c>
      <c r="C27" s="312">
        <v>109</v>
      </c>
      <c r="D27" s="312">
        <v>434</v>
      </c>
      <c r="E27" s="313">
        <v>18</v>
      </c>
    </row>
    <row r="28" spans="1:5" s="365" customFormat="1" ht="15" customHeight="1" x14ac:dyDescent="0.2">
      <c r="A28" s="311" t="s">
        <v>336</v>
      </c>
      <c r="B28" s="245" t="s">
        <v>269</v>
      </c>
      <c r="C28" s="312">
        <v>106</v>
      </c>
      <c r="D28" s="312">
        <v>209</v>
      </c>
      <c r="E28" s="313">
        <v>6</v>
      </c>
    </row>
    <row r="29" spans="1:5" s="319" customFormat="1" ht="15" customHeight="1" x14ac:dyDescent="0.2">
      <c r="A29" s="311" t="s">
        <v>362</v>
      </c>
      <c r="B29" s="245" t="s">
        <v>201</v>
      </c>
      <c r="C29" s="312">
        <v>105</v>
      </c>
      <c r="D29" s="312">
        <v>204</v>
      </c>
      <c r="E29" s="313">
        <v>7</v>
      </c>
    </row>
    <row r="30" spans="1:5" s="319" customFormat="1" ht="15" customHeight="1" x14ac:dyDescent="0.2">
      <c r="A30" s="311" t="s">
        <v>374</v>
      </c>
      <c r="B30" s="245" t="s">
        <v>451</v>
      </c>
      <c r="C30" s="312">
        <v>98</v>
      </c>
      <c r="D30" s="312">
        <v>350</v>
      </c>
      <c r="E30" s="313">
        <v>10</v>
      </c>
    </row>
    <row r="31" spans="1:5" s="319" customFormat="1" ht="15" customHeight="1" x14ac:dyDescent="0.2">
      <c r="A31" s="311" t="s">
        <v>393</v>
      </c>
      <c r="B31" s="245" t="s">
        <v>88</v>
      </c>
      <c r="C31" s="312">
        <v>94</v>
      </c>
      <c r="D31" s="312">
        <v>257</v>
      </c>
      <c r="E31" s="313">
        <v>14</v>
      </c>
    </row>
    <row r="32" spans="1:5" s="319" customFormat="1" ht="15" customHeight="1" x14ac:dyDescent="0.2">
      <c r="A32" s="311" t="s">
        <v>594</v>
      </c>
      <c r="B32" s="245" t="s">
        <v>11</v>
      </c>
      <c r="C32" s="312">
        <v>93</v>
      </c>
      <c r="D32" s="312">
        <v>442</v>
      </c>
      <c r="E32" s="313">
        <v>17</v>
      </c>
    </row>
    <row r="33" spans="1:5" s="319" customFormat="1" ht="15" customHeight="1" x14ac:dyDescent="0.2">
      <c r="A33" s="311" t="s">
        <v>495</v>
      </c>
      <c r="B33" s="245" t="s">
        <v>66</v>
      </c>
      <c r="C33" s="312">
        <v>89</v>
      </c>
      <c r="D33" s="312">
        <v>603</v>
      </c>
      <c r="E33" s="313">
        <v>21</v>
      </c>
    </row>
    <row r="34" spans="1:5" s="365" customFormat="1" ht="15" customHeight="1" x14ac:dyDescent="0.2">
      <c r="A34" s="311" t="s">
        <v>375</v>
      </c>
      <c r="B34" s="245" t="s">
        <v>71</v>
      </c>
      <c r="C34" s="312">
        <v>86</v>
      </c>
      <c r="D34" s="312">
        <v>443</v>
      </c>
      <c r="E34" s="313">
        <v>17</v>
      </c>
    </row>
    <row r="35" spans="1:5" s="319" customFormat="1" ht="15" customHeight="1" x14ac:dyDescent="0.2">
      <c r="A35" s="311" t="s">
        <v>337</v>
      </c>
      <c r="B35" s="245" t="s">
        <v>10</v>
      </c>
      <c r="C35" s="312">
        <v>82</v>
      </c>
      <c r="D35" s="312">
        <v>83</v>
      </c>
      <c r="E35" s="313">
        <v>3</v>
      </c>
    </row>
    <row r="36" spans="1:5" s="319" customFormat="1" ht="15" customHeight="1" x14ac:dyDescent="0.2">
      <c r="A36" s="311"/>
      <c r="B36" s="245" t="s">
        <v>81</v>
      </c>
      <c r="C36" s="312">
        <v>82</v>
      </c>
      <c r="D36" s="312">
        <v>296</v>
      </c>
      <c r="E36" s="313">
        <v>13</v>
      </c>
    </row>
    <row r="37" spans="1:5" s="319" customFormat="1" ht="15" customHeight="1" x14ac:dyDescent="0.2">
      <c r="A37" s="311" t="s">
        <v>394</v>
      </c>
      <c r="B37" s="245" t="s">
        <v>117</v>
      </c>
      <c r="C37" s="312">
        <v>75</v>
      </c>
      <c r="D37" s="312">
        <v>101</v>
      </c>
      <c r="E37" s="313">
        <v>11</v>
      </c>
    </row>
    <row r="38" spans="1:5" s="319" customFormat="1" ht="15" customHeight="1" x14ac:dyDescent="0.2">
      <c r="A38" s="311" t="s">
        <v>338</v>
      </c>
      <c r="B38" s="245" t="s">
        <v>70</v>
      </c>
      <c r="C38" s="312">
        <v>72</v>
      </c>
      <c r="D38" s="312">
        <v>462</v>
      </c>
      <c r="E38" s="313">
        <v>20</v>
      </c>
    </row>
    <row r="39" spans="1:5" s="319" customFormat="1" ht="15" customHeight="1" x14ac:dyDescent="0.2">
      <c r="A39" s="311" t="s">
        <v>558</v>
      </c>
      <c r="B39" s="245" t="s">
        <v>484</v>
      </c>
      <c r="C39" s="312">
        <v>70</v>
      </c>
      <c r="D39" s="312">
        <v>195</v>
      </c>
      <c r="E39" s="313">
        <v>8</v>
      </c>
    </row>
    <row r="40" spans="1:5" s="319" customFormat="1" ht="15" customHeight="1" x14ac:dyDescent="0.2">
      <c r="A40" s="311" t="s">
        <v>339</v>
      </c>
      <c r="B40" s="245" t="s">
        <v>115</v>
      </c>
      <c r="C40" s="312">
        <v>68</v>
      </c>
      <c r="D40" s="312">
        <v>103</v>
      </c>
      <c r="E40" s="313">
        <v>7</v>
      </c>
    </row>
    <row r="41" spans="1:5" s="319" customFormat="1" ht="15" customHeight="1" x14ac:dyDescent="0.2">
      <c r="A41" s="311" t="s">
        <v>340</v>
      </c>
      <c r="B41" s="245" t="s">
        <v>18</v>
      </c>
      <c r="C41" s="312">
        <v>67</v>
      </c>
      <c r="D41" s="312">
        <v>558</v>
      </c>
      <c r="E41" s="313">
        <v>19</v>
      </c>
    </row>
    <row r="42" spans="1:5" s="319" customFormat="1" ht="15" customHeight="1" x14ac:dyDescent="0.2">
      <c r="A42" s="311" t="s">
        <v>395</v>
      </c>
      <c r="B42" s="245" t="s">
        <v>65</v>
      </c>
      <c r="C42" s="312">
        <v>62</v>
      </c>
      <c r="D42" s="312">
        <v>630</v>
      </c>
      <c r="E42" s="313">
        <v>22</v>
      </c>
    </row>
    <row r="43" spans="1:5" s="319" customFormat="1" ht="15" customHeight="1" x14ac:dyDescent="0.2">
      <c r="A43" s="311" t="s">
        <v>341</v>
      </c>
      <c r="B43" s="245" t="s">
        <v>244</v>
      </c>
      <c r="C43" s="312">
        <v>58</v>
      </c>
      <c r="D43" s="312">
        <v>211</v>
      </c>
      <c r="E43" s="313">
        <v>12</v>
      </c>
    </row>
    <row r="44" spans="1:5" s="319" customFormat="1" ht="15" customHeight="1" x14ac:dyDescent="0.2">
      <c r="A44" s="311" t="s">
        <v>630</v>
      </c>
      <c r="B44" s="245" t="s">
        <v>96</v>
      </c>
      <c r="C44" s="312">
        <v>56</v>
      </c>
      <c r="D44" s="312">
        <v>204</v>
      </c>
      <c r="E44" s="313">
        <v>8</v>
      </c>
    </row>
    <row r="45" spans="1:5" s="319" customFormat="1" ht="15" customHeight="1" x14ac:dyDescent="0.2">
      <c r="A45" s="311"/>
      <c r="B45" s="245" t="s">
        <v>440</v>
      </c>
      <c r="C45" s="312">
        <v>56</v>
      </c>
      <c r="D45" s="312">
        <v>615</v>
      </c>
      <c r="E45" s="313">
        <v>23</v>
      </c>
    </row>
    <row r="46" spans="1:5" s="319" customFormat="1" ht="15" customHeight="1" x14ac:dyDescent="0.2">
      <c r="A46" s="311" t="s">
        <v>631</v>
      </c>
      <c r="B46" s="245" t="s">
        <v>112</v>
      </c>
      <c r="C46" s="312">
        <v>55</v>
      </c>
      <c r="D46" s="312">
        <v>119</v>
      </c>
      <c r="E46" s="313">
        <v>4</v>
      </c>
    </row>
    <row r="47" spans="1:5" s="319" customFormat="1" ht="15" customHeight="1" x14ac:dyDescent="0.2">
      <c r="A47" s="311" t="s">
        <v>610</v>
      </c>
      <c r="B47" s="245" t="s">
        <v>387</v>
      </c>
      <c r="C47" s="312">
        <v>54</v>
      </c>
      <c r="D47" s="312">
        <v>176</v>
      </c>
      <c r="E47" s="313">
        <v>9</v>
      </c>
    </row>
    <row r="48" spans="1:5" s="319" customFormat="1" ht="15" customHeight="1" x14ac:dyDescent="0.2">
      <c r="A48" s="311"/>
      <c r="B48" s="245" t="s">
        <v>13</v>
      </c>
      <c r="C48" s="312">
        <v>54</v>
      </c>
      <c r="D48" s="312">
        <v>203</v>
      </c>
      <c r="E48" s="313">
        <v>11</v>
      </c>
    </row>
    <row r="49" spans="1:5" s="319" customFormat="1" ht="15" customHeight="1" x14ac:dyDescent="0.2">
      <c r="A49" s="311" t="s">
        <v>468</v>
      </c>
      <c r="B49" s="245" t="s">
        <v>441</v>
      </c>
      <c r="C49" s="312">
        <v>53</v>
      </c>
      <c r="D49" s="312">
        <v>176</v>
      </c>
      <c r="E49" s="313">
        <v>6</v>
      </c>
    </row>
    <row r="50" spans="1:5" s="319" customFormat="1" ht="15" customHeight="1" x14ac:dyDescent="0.2">
      <c r="A50" s="311"/>
      <c r="B50" s="245" t="s">
        <v>502</v>
      </c>
      <c r="C50" s="312">
        <v>53</v>
      </c>
      <c r="D50" s="312">
        <v>253</v>
      </c>
      <c r="E50" s="313">
        <v>8</v>
      </c>
    </row>
    <row r="51" spans="1:5" s="319" customFormat="1" ht="15" customHeight="1" x14ac:dyDescent="0.2">
      <c r="A51" s="311" t="s">
        <v>532</v>
      </c>
      <c r="B51" s="245" t="s">
        <v>100</v>
      </c>
      <c r="C51" s="312">
        <v>52</v>
      </c>
      <c r="D51" s="312">
        <v>174</v>
      </c>
      <c r="E51" s="313">
        <v>8</v>
      </c>
    </row>
    <row r="52" spans="1:5" s="319" customFormat="1" ht="15" customHeight="1" x14ac:dyDescent="0.2">
      <c r="A52" s="311"/>
      <c r="B52" s="245" t="s">
        <v>357</v>
      </c>
      <c r="C52" s="312">
        <v>52</v>
      </c>
      <c r="D52" s="312">
        <v>301</v>
      </c>
      <c r="E52" s="313">
        <v>14</v>
      </c>
    </row>
    <row r="53" spans="1:5" s="319" customFormat="1" ht="15" customHeight="1" x14ac:dyDescent="0.2">
      <c r="A53" s="311" t="s">
        <v>611</v>
      </c>
      <c r="B53" s="245" t="s">
        <v>104</v>
      </c>
      <c r="C53" s="312">
        <v>50</v>
      </c>
      <c r="D53" s="312">
        <v>149</v>
      </c>
      <c r="E53" s="313">
        <v>10</v>
      </c>
    </row>
    <row r="54" spans="1:5" s="319" customFormat="1" ht="15" customHeight="1" x14ac:dyDescent="0.2">
      <c r="A54" s="311" t="s">
        <v>574</v>
      </c>
      <c r="B54" s="245" t="s">
        <v>138</v>
      </c>
      <c r="C54" s="312">
        <v>49</v>
      </c>
      <c r="D54" s="312">
        <v>61</v>
      </c>
      <c r="E54" s="313">
        <v>7</v>
      </c>
    </row>
    <row r="55" spans="1:5" s="319" customFormat="1" ht="15" customHeight="1" x14ac:dyDescent="0.2">
      <c r="A55" s="311" t="s">
        <v>632</v>
      </c>
      <c r="B55" s="245" t="s">
        <v>17</v>
      </c>
      <c r="C55" s="312">
        <v>48</v>
      </c>
      <c r="D55" s="312">
        <v>424</v>
      </c>
      <c r="E55" s="313">
        <v>12</v>
      </c>
    </row>
    <row r="56" spans="1:5" s="319" customFormat="1" ht="15" customHeight="1" x14ac:dyDescent="0.2">
      <c r="A56" s="311" t="s">
        <v>612</v>
      </c>
      <c r="B56" s="245" t="s">
        <v>359</v>
      </c>
      <c r="C56" s="312">
        <v>47</v>
      </c>
      <c r="D56" s="312">
        <v>95</v>
      </c>
      <c r="E56" s="313">
        <v>3</v>
      </c>
    </row>
    <row r="57" spans="1:5" s="319" customFormat="1" ht="15" customHeight="1" x14ac:dyDescent="0.2">
      <c r="A57" s="311"/>
      <c r="B57" s="245" t="s">
        <v>91</v>
      </c>
      <c r="C57" s="312">
        <v>47</v>
      </c>
      <c r="D57" s="312">
        <v>236</v>
      </c>
      <c r="E57" s="313">
        <v>11</v>
      </c>
    </row>
    <row r="58" spans="1:5" s="319" customFormat="1" ht="15" customHeight="1" x14ac:dyDescent="0.2">
      <c r="A58" s="311" t="s">
        <v>573</v>
      </c>
      <c r="B58" s="245" t="s">
        <v>108</v>
      </c>
      <c r="C58" s="312">
        <v>45</v>
      </c>
      <c r="D58" s="312">
        <v>133</v>
      </c>
      <c r="E58" s="313">
        <v>10</v>
      </c>
    </row>
    <row r="59" spans="1:5" s="319" customFormat="1" ht="15" customHeight="1" x14ac:dyDescent="0.2">
      <c r="A59" s="311"/>
      <c r="B59" s="245" t="s">
        <v>355</v>
      </c>
      <c r="C59" s="312">
        <v>45</v>
      </c>
      <c r="D59" s="312">
        <v>154</v>
      </c>
      <c r="E59" s="313">
        <v>7</v>
      </c>
    </row>
    <row r="60" spans="1:5" s="319" customFormat="1" ht="15" customHeight="1" x14ac:dyDescent="0.2">
      <c r="A60" s="311" t="s">
        <v>575</v>
      </c>
      <c r="B60" s="245" t="s">
        <v>75</v>
      </c>
      <c r="C60" s="312">
        <v>44</v>
      </c>
      <c r="D60" s="312">
        <v>403</v>
      </c>
      <c r="E60" s="313">
        <v>20</v>
      </c>
    </row>
    <row r="61" spans="1:5" s="319" customFormat="1" ht="15" customHeight="1" x14ac:dyDescent="0.2">
      <c r="A61" s="311"/>
      <c r="B61" s="245" t="s">
        <v>43</v>
      </c>
      <c r="C61" s="312">
        <v>44</v>
      </c>
      <c r="D61" s="312">
        <v>728</v>
      </c>
      <c r="E61" s="313">
        <v>18</v>
      </c>
    </row>
    <row r="62" spans="1:5" s="319" customFormat="1" ht="15" customHeight="1" x14ac:dyDescent="0.2">
      <c r="A62" s="311" t="s">
        <v>485</v>
      </c>
      <c r="B62" s="245" t="s">
        <v>132</v>
      </c>
      <c r="C62" s="312">
        <v>43</v>
      </c>
      <c r="D62" s="312">
        <v>74</v>
      </c>
      <c r="E62" s="313">
        <v>6</v>
      </c>
    </row>
    <row r="63" spans="1:5" s="319" customFormat="1" ht="15" customHeight="1" x14ac:dyDescent="0.2">
      <c r="A63" s="311" t="s">
        <v>576</v>
      </c>
      <c r="B63" s="245" t="s">
        <v>86</v>
      </c>
      <c r="C63" s="312">
        <v>42</v>
      </c>
      <c r="D63" s="312">
        <v>275</v>
      </c>
      <c r="E63" s="313">
        <v>9</v>
      </c>
    </row>
    <row r="64" spans="1:5" s="319" customFormat="1" ht="15" customHeight="1" x14ac:dyDescent="0.2">
      <c r="A64" s="311" t="s">
        <v>613</v>
      </c>
      <c r="B64" s="245" t="s">
        <v>223</v>
      </c>
      <c r="C64" s="312">
        <v>41</v>
      </c>
      <c r="D64" s="312">
        <v>259</v>
      </c>
      <c r="E64" s="313">
        <v>12</v>
      </c>
    </row>
    <row r="65" spans="1:5" s="319" customFormat="1" ht="15" customHeight="1" x14ac:dyDescent="0.2">
      <c r="A65" s="311"/>
      <c r="B65" s="245" t="s">
        <v>87</v>
      </c>
      <c r="C65" s="312">
        <v>41</v>
      </c>
      <c r="D65" s="312">
        <v>276</v>
      </c>
      <c r="E65" s="313">
        <v>12</v>
      </c>
    </row>
    <row r="66" spans="1:5" s="319" customFormat="1" ht="15" customHeight="1" x14ac:dyDescent="0.2">
      <c r="A66" s="311" t="s">
        <v>614</v>
      </c>
      <c r="B66" s="245" t="s">
        <v>98</v>
      </c>
      <c r="C66" s="312">
        <v>40</v>
      </c>
      <c r="D66" s="312">
        <v>203</v>
      </c>
      <c r="E66" s="313">
        <v>10</v>
      </c>
    </row>
    <row r="67" spans="1:5" s="319" customFormat="1" ht="15" customHeight="1" x14ac:dyDescent="0.2">
      <c r="A67" s="311"/>
      <c r="B67" s="245" t="s">
        <v>237</v>
      </c>
      <c r="C67" s="312">
        <v>40</v>
      </c>
      <c r="D67" s="312">
        <v>258</v>
      </c>
      <c r="E67" s="313">
        <v>10</v>
      </c>
    </row>
    <row r="68" spans="1:5" s="319" customFormat="1" ht="15" customHeight="1" x14ac:dyDescent="0.2">
      <c r="A68" s="311" t="s">
        <v>615</v>
      </c>
      <c r="B68" s="245" t="s">
        <v>251</v>
      </c>
      <c r="C68" s="312">
        <v>38</v>
      </c>
      <c r="D68" s="312">
        <v>179</v>
      </c>
      <c r="E68" s="313">
        <v>5</v>
      </c>
    </row>
    <row r="69" spans="1:5" s="319" customFormat="1" ht="15" customHeight="1" x14ac:dyDescent="0.2">
      <c r="A69" s="311" t="s">
        <v>577</v>
      </c>
      <c r="B69" s="245" t="s">
        <v>466</v>
      </c>
      <c r="C69" s="312">
        <v>37</v>
      </c>
      <c r="D69" s="312">
        <v>300</v>
      </c>
      <c r="E69" s="313">
        <v>10</v>
      </c>
    </row>
    <row r="70" spans="1:5" s="319" customFormat="1" ht="15" customHeight="1" x14ac:dyDescent="0.2">
      <c r="A70" s="311" t="s">
        <v>633</v>
      </c>
      <c r="B70" s="245" t="s">
        <v>128</v>
      </c>
      <c r="C70" s="312">
        <v>36</v>
      </c>
      <c r="D70" s="312">
        <v>82</v>
      </c>
      <c r="E70" s="313">
        <v>8</v>
      </c>
    </row>
    <row r="71" spans="1:5" s="319" customFormat="1" ht="15" customHeight="1" x14ac:dyDescent="0.2">
      <c r="A71" s="311"/>
      <c r="B71" s="245" t="s">
        <v>537</v>
      </c>
      <c r="C71" s="312">
        <v>36</v>
      </c>
      <c r="D71" s="312">
        <v>85</v>
      </c>
      <c r="E71" s="313">
        <v>3</v>
      </c>
    </row>
    <row r="72" spans="1:5" s="319" customFormat="1" ht="15" customHeight="1" x14ac:dyDescent="0.2">
      <c r="A72" s="311"/>
      <c r="B72" s="245" t="s">
        <v>99</v>
      </c>
      <c r="C72" s="312">
        <v>36</v>
      </c>
      <c r="D72" s="312">
        <v>180</v>
      </c>
      <c r="E72" s="313">
        <v>7</v>
      </c>
    </row>
    <row r="73" spans="1:5" s="319" customFormat="1" ht="15" customHeight="1" x14ac:dyDescent="0.2">
      <c r="A73" s="311"/>
      <c r="B73" s="245" t="s">
        <v>55</v>
      </c>
      <c r="C73" s="312">
        <v>36</v>
      </c>
      <c r="D73" s="312">
        <v>360</v>
      </c>
      <c r="E73" s="313">
        <v>22</v>
      </c>
    </row>
    <row r="74" spans="1:5" s="319" customFormat="1" ht="15" customHeight="1" x14ac:dyDescent="0.2">
      <c r="A74" s="311"/>
      <c r="B74" s="245" t="s">
        <v>24</v>
      </c>
      <c r="C74" s="312">
        <v>36</v>
      </c>
      <c r="D74" s="312">
        <v>456</v>
      </c>
      <c r="E74" s="313">
        <v>20</v>
      </c>
    </row>
    <row r="75" spans="1:5" s="319" customFormat="1" ht="15" customHeight="1" x14ac:dyDescent="0.2">
      <c r="A75" s="311" t="s">
        <v>634</v>
      </c>
      <c r="B75" s="245" t="s">
        <v>444</v>
      </c>
      <c r="C75" s="312">
        <v>35</v>
      </c>
      <c r="D75" s="312">
        <v>151</v>
      </c>
      <c r="E75" s="313">
        <v>8</v>
      </c>
    </row>
    <row r="76" spans="1:5" s="319" customFormat="1" ht="15" customHeight="1" x14ac:dyDescent="0.2">
      <c r="A76" s="311"/>
      <c r="B76" s="245" t="s">
        <v>29</v>
      </c>
      <c r="C76" s="312">
        <v>35</v>
      </c>
      <c r="D76" s="312">
        <v>204</v>
      </c>
      <c r="E76" s="313">
        <v>11</v>
      </c>
    </row>
    <row r="77" spans="1:5" s="319" customFormat="1" ht="15" customHeight="1" x14ac:dyDescent="0.2">
      <c r="A77" s="311"/>
      <c r="B77" s="245" t="s">
        <v>82</v>
      </c>
      <c r="C77" s="312">
        <v>35</v>
      </c>
      <c r="D77" s="312">
        <v>290</v>
      </c>
      <c r="E77" s="313">
        <v>12</v>
      </c>
    </row>
    <row r="78" spans="1:5" s="319" customFormat="1" ht="15" customHeight="1" x14ac:dyDescent="0.2">
      <c r="A78" s="311" t="s">
        <v>635</v>
      </c>
      <c r="B78" s="245" t="s">
        <v>271</v>
      </c>
      <c r="C78" s="312">
        <v>34</v>
      </c>
      <c r="D78" s="312">
        <v>58</v>
      </c>
      <c r="E78" s="313">
        <v>4</v>
      </c>
    </row>
    <row r="79" spans="1:5" s="319" customFormat="1" ht="15" customHeight="1" x14ac:dyDescent="0.2">
      <c r="A79" s="311"/>
      <c r="B79" s="245" t="s">
        <v>44</v>
      </c>
      <c r="C79" s="312">
        <v>34</v>
      </c>
      <c r="D79" s="312">
        <v>242</v>
      </c>
      <c r="E79" s="313">
        <v>29</v>
      </c>
    </row>
    <row r="80" spans="1:5" s="319" customFormat="1" ht="15" customHeight="1" x14ac:dyDescent="0.2">
      <c r="A80" s="311" t="s">
        <v>616</v>
      </c>
      <c r="B80" s="245" t="s">
        <v>22</v>
      </c>
      <c r="C80" s="312">
        <v>33</v>
      </c>
      <c r="D80" s="312">
        <v>256</v>
      </c>
      <c r="E80" s="313">
        <v>12</v>
      </c>
    </row>
    <row r="81" spans="1:5" s="319" customFormat="1" ht="15" customHeight="1" x14ac:dyDescent="0.2">
      <c r="A81" s="311"/>
      <c r="B81" s="245" t="s">
        <v>69</v>
      </c>
      <c r="C81" s="312">
        <v>33</v>
      </c>
      <c r="D81" s="312">
        <v>487</v>
      </c>
      <c r="E81" s="313">
        <v>23</v>
      </c>
    </row>
    <row r="82" spans="1:5" s="319" customFormat="1" ht="15" customHeight="1" x14ac:dyDescent="0.2">
      <c r="A82" s="311" t="s">
        <v>617</v>
      </c>
      <c r="B82" s="245" t="s">
        <v>48</v>
      </c>
      <c r="C82" s="312">
        <v>32</v>
      </c>
      <c r="D82" s="312">
        <v>364</v>
      </c>
      <c r="E82" s="313">
        <v>25</v>
      </c>
    </row>
    <row r="83" spans="1:5" s="319" customFormat="1" ht="15" customHeight="1" x14ac:dyDescent="0.2">
      <c r="A83" s="311" t="s">
        <v>469</v>
      </c>
      <c r="B83" s="245" t="s">
        <v>407</v>
      </c>
      <c r="C83" s="312">
        <v>31</v>
      </c>
      <c r="D83" s="312">
        <v>247</v>
      </c>
      <c r="E83" s="313">
        <v>12</v>
      </c>
    </row>
    <row r="84" spans="1:5" s="319" customFormat="1" ht="15" customHeight="1" x14ac:dyDescent="0.2">
      <c r="A84" s="311" t="s">
        <v>636</v>
      </c>
      <c r="B84" s="245" t="s">
        <v>443</v>
      </c>
      <c r="C84" s="312">
        <v>30</v>
      </c>
      <c r="D84" s="312">
        <v>97</v>
      </c>
      <c r="E84" s="313">
        <v>4</v>
      </c>
    </row>
    <row r="85" spans="1:5" s="319" customFormat="1" ht="15" customHeight="1" x14ac:dyDescent="0.2">
      <c r="A85" s="311"/>
      <c r="B85" s="245" t="s">
        <v>21</v>
      </c>
      <c r="C85" s="312">
        <v>30</v>
      </c>
      <c r="D85" s="312">
        <v>450</v>
      </c>
      <c r="E85" s="313">
        <v>18</v>
      </c>
    </row>
    <row r="86" spans="1:5" s="319" customFormat="1" ht="15" customHeight="1" x14ac:dyDescent="0.2">
      <c r="A86" s="311" t="s">
        <v>637</v>
      </c>
      <c r="B86" s="245" t="s">
        <v>258</v>
      </c>
      <c r="C86" s="312">
        <v>29</v>
      </c>
      <c r="D86" s="312">
        <v>134</v>
      </c>
      <c r="E86" s="313">
        <v>5</v>
      </c>
    </row>
    <row r="87" spans="1:5" s="319" customFormat="1" ht="15" customHeight="1" x14ac:dyDescent="0.2">
      <c r="A87" s="311"/>
      <c r="B87" s="245" t="s">
        <v>538</v>
      </c>
      <c r="C87" s="312">
        <v>29</v>
      </c>
      <c r="D87" s="312">
        <v>197</v>
      </c>
      <c r="E87" s="313">
        <v>6</v>
      </c>
    </row>
    <row r="88" spans="1:5" s="319" customFormat="1" ht="15" customHeight="1" x14ac:dyDescent="0.2">
      <c r="A88" s="311"/>
      <c r="B88" s="245" t="s">
        <v>272</v>
      </c>
      <c r="C88" s="312">
        <v>29</v>
      </c>
      <c r="D88" s="312">
        <v>388</v>
      </c>
      <c r="E88" s="313">
        <v>18</v>
      </c>
    </row>
    <row r="89" spans="1:5" s="319" customFormat="1" ht="15" customHeight="1" x14ac:dyDescent="0.2">
      <c r="A89" s="311" t="s">
        <v>618</v>
      </c>
      <c r="B89" s="245" t="s">
        <v>571</v>
      </c>
      <c r="C89" s="312">
        <v>28</v>
      </c>
      <c r="D89" s="312">
        <v>61</v>
      </c>
      <c r="E89" s="313">
        <v>3</v>
      </c>
    </row>
    <row r="90" spans="1:5" s="319" customFormat="1" ht="15" customHeight="1" x14ac:dyDescent="0.2">
      <c r="A90" s="311"/>
      <c r="B90" s="245" t="s">
        <v>14</v>
      </c>
      <c r="C90" s="312">
        <v>28</v>
      </c>
      <c r="D90" s="312">
        <v>172</v>
      </c>
      <c r="E90" s="313">
        <v>6</v>
      </c>
    </row>
    <row r="91" spans="1:5" s="319" customFormat="1" ht="15" customHeight="1" x14ac:dyDescent="0.2">
      <c r="A91" s="311"/>
      <c r="B91" s="245" t="s">
        <v>449</v>
      </c>
      <c r="C91" s="312">
        <v>28</v>
      </c>
      <c r="D91" s="312">
        <v>376</v>
      </c>
      <c r="E91" s="313">
        <v>10</v>
      </c>
    </row>
    <row r="92" spans="1:5" s="319" customFormat="1" ht="15" customHeight="1" x14ac:dyDescent="0.2">
      <c r="A92" s="311" t="s">
        <v>619</v>
      </c>
      <c r="B92" s="245" t="s">
        <v>148</v>
      </c>
      <c r="C92" s="312">
        <v>27</v>
      </c>
      <c r="D92" s="312">
        <v>41</v>
      </c>
      <c r="E92" s="313">
        <v>2</v>
      </c>
    </row>
    <row r="93" spans="1:5" s="319" customFormat="1" ht="15" customHeight="1" x14ac:dyDescent="0.2">
      <c r="A93" s="311"/>
      <c r="B93" s="245" t="s">
        <v>56</v>
      </c>
      <c r="C93" s="312">
        <v>27</v>
      </c>
      <c r="D93" s="312">
        <v>119</v>
      </c>
      <c r="E93" s="313">
        <v>11</v>
      </c>
    </row>
    <row r="94" spans="1:5" s="319" customFormat="1" ht="15" customHeight="1" x14ac:dyDescent="0.2">
      <c r="A94" s="311"/>
      <c r="B94" s="245" t="s">
        <v>49</v>
      </c>
      <c r="C94" s="312">
        <v>27</v>
      </c>
      <c r="D94" s="312">
        <v>445</v>
      </c>
      <c r="E94" s="313">
        <v>21</v>
      </c>
    </row>
    <row r="95" spans="1:5" s="319" customFormat="1" ht="15" customHeight="1" x14ac:dyDescent="0.2">
      <c r="A95" s="311" t="s">
        <v>638</v>
      </c>
      <c r="B95" s="245" t="s">
        <v>462</v>
      </c>
      <c r="C95" s="312">
        <v>26</v>
      </c>
      <c r="D95" s="312">
        <v>167</v>
      </c>
      <c r="E95" s="313">
        <v>5</v>
      </c>
    </row>
    <row r="96" spans="1:5" s="319" customFormat="1" ht="15" customHeight="1" x14ac:dyDescent="0.2">
      <c r="A96" s="311"/>
      <c r="B96" s="245" t="s">
        <v>76</v>
      </c>
      <c r="C96" s="312">
        <v>26</v>
      </c>
      <c r="D96" s="312">
        <v>380</v>
      </c>
      <c r="E96" s="313">
        <v>14</v>
      </c>
    </row>
    <row r="97" spans="1:5" s="319" customFormat="1" ht="15" customHeight="1" x14ac:dyDescent="0.2">
      <c r="A97" s="311" t="s">
        <v>639</v>
      </c>
      <c r="B97" s="245" t="s">
        <v>406</v>
      </c>
      <c r="C97" s="312">
        <v>25</v>
      </c>
      <c r="D97" s="312">
        <v>57</v>
      </c>
      <c r="E97" s="313">
        <v>2</v>
      </c>
    </row>
    <row r="98" spans="1:5" s="319" customFormat="1" ht="15" customHeight="1" x14ac:dyDescent="0.2">
      <c r="A98" s="311"/>
      <c r="B98" s="245" t="s">
        <v>119</v>
      </c>
      <c r="C98" s="312">
        <v>25</v>
      </c>
      <c r="D98" s="312">
        <v>100</v>
      </c>
      <c r="E98" s="313">
        <v>7</v>
      </c>
    </row>
    <row r="99" spans="1:5" s="319" customFormat="1" ht="15" customHeight="1" x14ac:dyDescent="0.2">
      <c r="A99" s="311"/>
      <c r="B99" s="245" t="s">
        <v>454</v>
      </c>
      <c r="C99" s="312">
        <v>25</v>
      </c>
      <c r="D99" s="312">
        <v>131</v>
      </c>
      <c r="E99" s="313">
        <v>9</v>
      </c>
    </row>
    <row r="100" spans="1:5" s="319" customFormat="1" ht="15" customHeight="1" x14ac:dyDescent="0.2">
      <c r="A100" s="311" t="s">
        <v>640</v>
      </c>
      <c r="B100" s="245" t="s">
        <v>19</v>
      </c>
      <c r="C100" s="312">
        <v>24</v>
      </c>
      <c r="D100" s="312">
        <v>342</v>
      </c>
      <c r="E100" s="313">
        <v>16</v>
      </c>
    </row>
    <row r="101" spans="1:5" s="319" customFormat="1" ht="15" customHeight="1" x14ac:dyDescent="0.2">
      <c r="A101" s="311" t="s">
        <v>641</v>
      </c>
      <c r="B101" s="245" t="s">
        <v>389</v>
      </c>
      <c r="C101" s="312">
        <v>23</v>
      </c>
      <c r="D101" s="312">
        <v>13</v>
      </c>
      <c r="E101" s="313">
        <v>1</v>
      </c>
    </row>
    <row r="102" spans="1:5" s="319" customFormat="1" ht="15" customHeight="1" x14ac:dyDescent="0.2">
      <c r="A102" s="311"/>
      <c r="B102" s="245" t="s">
        <v>12</v>
      </c>
      <c r="C102" s="312">
        <v>23</v>
      </c>
      <c r="D102" s="312">
        <v>56</v>
      </c>
      <c r="E102" s="313">
        <v>2</v>
      </c>
    </row>
    <row r="103" spans="1:5" s="319" customFormat="1" ht="15" customHeight="1" x14ac:dyDescent="0.2">
      <c r="A103" s="311"/>
      <c r="B103" s="245" t="s">
        <v>127</v>
      </c>
      <c r="C103" s="312">
        <v>23</v>
      </c>
      <c r="D103" s="312">
        <v>84</v>
      </c>
      <c r="E103" s="313">
        <v>4</v>
      </c>
    </row>
    <row r="104" spans="1:5" s="319" customFormat="1" ht="15" customHeight="1" x14ac:dyDescent="0.2">
      <c r="A104" s="311"/>
      <c r="B104" s="245" t="s">
        <v>33</v>
      </c>
      <c r="C104" s="312">
        <v>23</v>
      </c>
      <c r="D104" s="312">
        <v>184</v>
      </c>
      <c r="E104" s="313">
        <v>21</v>
      </c>
    </row>
    <row r="105" spans="1:5" s="319" customFormat="1" ht="15" customHeight="1" x14ac:dyDescent="0.2">
      <c r="A105" s="311"/>
      <c r="B105" s="245" t="s">
        <v>95</v>
      </c>
      <c r="C105" s="312">
        <v>23</v>
      </c>
      <c r="D105" s="312">
        <v>205</v>
      </c>
      <c r="E105" s="313">
        <v>9</v>
      </c>
    </row>
    <row r="106" spans="1:5" s="319" customFormat="1" ht="15" customHeight="1" x14ac:dyDescent="0.2">
      <c r="A106" s="311" t="s">
        <v>620</v>
      </c>
      <c r="B106" s="245" t="s">
        <v>135</v>
      </c>
      <c r="C106" s="312">
        <v>22</v>
      </c>
      <c r="D106" s="312">
        <v>69</v>
      </c>
      <c r="E106" s="313">
        <v>5</v>
      </c>
    </row>
    <row r="107" spans="1:5" s="319" customFormat="1" ht="15" customHeight="1" x14ac:dyDescent="0.2">
      <c r="A107" s="311" t="s">
        <v>642</v>
      </c>
      <c r="B107" s="366" t="s">
        <v>26</v>
      </c>
      <c r="C107" s="367">
        <v>21</v>
      </c>
      <c r="D107" s="367">
        <v>133</v>
      </c>
      <c r="E107" s="314">
        <v>6</v>
      </c>
    </row>
    <row r="108" spans="1:5" s="319" customFormat="1" ht="15" customHeight="1" x14ac:dyDescent="0.2">
      <c r="A108" s="311"/>
      <c r="B108" s="245" t="s">
        <v>106</v>
      </c>
      <c r="C108" s="312">
        <v>21</v>
      </c>
      <c r="D108" s="312">
        <v>136</v>
      </c>
      <c r="E108" s="313">
        <v>8</v>
      </c>
    </row>
    <row r="109" spans="1:5" s="319" customFormat="1" ht="15" customHeight="1" x14ac:dyDescent="0.2">
      <c r="A109" s="311"/>
      <c r="B109" s="245" t="s">
        <v>301</v>
      </c>
      <c r="C109" s="312">
        <v>21</v>
      </c>
      <c r="D109" s="312">
        <v>255</v>
      </c>
      <c r="E109" s="313">
        <v>9</v>
      </c>
    </row>
    <row r="110" spans="1:5" s="319" customFormat="1" ht="15" customHeight="1" x14ac:dyDescent="0.2">
      <c r="A110" s="311"/>
      <c r="B110" s="245" t="s">
        <v>410</v>
      </c>
      <c r="C110" s="312">
        <v>21</v>
      </c>
      <c r="D110" s="312">
        <v>279</v>
      </c>
      <c r="E110" s="313">
        <v>8</v>
      </c>
    </row>
    <row r="111" spans="1:5" s="319" customFormat="1" ht="15" customHeight="1" x14ac:dyDescent="0.2">
      <c r="A111" s="311"/>
      <c r="B111" s="245" t="s">
        <v>419</v>
      </c>
      <c r="C111" s="312">
        <v>21</v>
      </c>
      <c r="D111" s="312">
        <v>476</v>
      </c>
      <c r="E111" s="313">
        <v>11</v>
      </c>
    </row>
    <row r="112" spans="1:5" s="319" customFormat="1" ht="15" customHeight="1" x14ac:dyDescent="0.2">
      <c r="A112" s="311" t="s">
        <v>643</v>
      </c>
      <c r="B112" s="245" t="s">
        <v>603</v>
      </c>
      <c r="C112" s="312">
        <v>20</v>
      </c>
      <c r="D112" s="312">
        <v>48</v>
      </c>
      <c r="E112" s="313">
        <v>2</v>
      </c>
    </row>
    <row r="113" spans="1:5" s="319" customFormat="1" ht="15" customHeight="1" x14ac:dyDescent="0.2">
      <c r="A113" s="311"/>
      <c r="B113" s="245" t="s">
        <v>34</v>
      </c>
      <c r="C113" s="312">
        <v>20</v>
      </c>
      <c r="D113" s="312">
        <v>96</v>
      </c>
      <c r="E113" s="313">
        <v>9</v>
      </c>
    </row>
    <row r="114" spans="1:5" s="319" customFormat="1" ht="15" customHeight="1" x14ac:dyDescent="0.2">
      <c r="A114" s="311"/>
      <c r="B114" s="245" t="s">
        <v>542</v>
      </c>
      <c r="C114" s="312">
        <v>20</v>
      </c>
      <c r="D114" s="312">
        <v>98</v>
      </c>
      <c r="E114" s="313">
        <v>4</v>
      </c>
    </row>
    <row r="115" spans="1:5" s="319" customFormat="1" ht="15" customHeight="1" x14ac:dyDescent="0.2">
      <c r="A115" s="311"/>
      <c r="B115" s="245" t="s">
        <v>16</v>
      </c>
      <c r="C115" s="312">
        <v>20</v>
      </c>
      <c r="D115" s="312">
        <v>152</v>
      </c>
      <c r="E115" s="313">
        <v>7</v>
      </c>
    </row>
    <row r="116" spans="1:5" s="319" customFormat="1" ht="15" customHeight="1" x14ac:dyDescent="0.2">
      <c r="A116" s="311"/>
      <c r="B116" s="245" t="s">
        <v>257</v>
      </c>
      <c r="C116" s="312">
        <v>20</v>
      </c>
      <c r="D116" s="312">
        <v>217</v>
      </c>
      <c r="E116" s="313">
        <v>7</v>
      </c>
    </row>
    <row r="117" spans="1:5" s="319" customFormat="1" ht="15" customHeight="1" x14ac:dyDescent="0.2">
      <c r="A117" s="311" t="s">
        <v>621</v>
      </c>
      <c r="B117" s="245" t="s">
        <v>130</v>
      </c>
      <c r="C117" s="312">
        <v>19</v>
      </c>
      <c r="D117" s="312">
        <v>75</v>
      </c>
      <c r="E117" s="313">
        <v>6</v>
      </c>
    </row>
    <row r="118" spans="1:5" s="319" customFormat="1" ht="15" customHeight="1" x14ac:dyDescent="0.2">
      <c r="A118" s="311"/>
      <c r="B118" s="245" t="s">
        <v>422</v>
      </c>
      <c r="C118" s="312">
        <v>19</v>
      </c>
      <c r="D118" s="312">
        <v>89</v>
      </c>
      <c r="E118" s="313">
        <v>4</v>
      </c>
    </row>
    <row r="119" spans="1:5" s="319" customFormat="1" ht="15" customHeight="1" x14ac:dyDescent="0.2">
      <c r="A119" s="311"/>
      <c r="B119" s="245" t="s">
        <v>540</v>
      </c>
      <c r="C119" s="312">
        <v>19</v>
      </c>
      <c r="D119" s="312">
        <v>191</v>
      </c>
      <c r="E119" s="313">
        <v>6</v>
      </c>
    </row>
    <row r="120" spans="1:5" s="319" customFormat="1" ht="15" customHeight="1" x14ac:dyDescent="0.2">
      <c r="A120" s="311"/>
      <c r="B120" s="245" t="s">
        <v>92</v>
      </c>
      <c r="C120" s="312">
        <v>19</v>
      </c>
      <c r="D120" s="312">
        <v>234</v>
      </c>
      <c r="E120" s="313">
        <v>11</v>
      </c>
    </row>
    <row r="121" spans="1:5" s="319" customFormat="1" ht="15" customHeight="1" x14ac:dyDescent="0.2">
      <c r="A121" s="311" t="s">
        <v>622</v>
      </c>
      <c r="B121" s="245" t="s">
        <v>307</v>
      </c>
      <c r="C121" s="312">
        <v>18</v>
      </c>
      <c r="D121" s="312">
        <v>65</v>
      </c>
      <c r="E121" s="313">
        <v>2</v>
      </c>
    </row>
    <row r="122" spans="1:5" s="319" customFormat="1" ht="15" customHeight="1" x14ac:dyDescent="0.2">
      <c r="A122" s="311"/>
      <c r="B122" s="245" t="s">
        <v>45</v>
      </c>
      <c r="C122" s="312">
        <v>18</v>
      </c>
      <c r="D122" s="312">
        <v>165</v>
      </c>
      <c r="E122" s="313">
        <v>9</v>
      </c>
    </row>
    <row r="123" spans="1:5" s="319" customFormat="1" ht="15" customHeight="1" x14ac:dyDescent="0.2">
      <c r="A123" s="311"/>
      <c r="B123" s="245" t="s">
        <v>200</v>
      </c>
      <c r="C123" s="312">
        <v>18</v>
      </c>
      <c r="D123" s="312">
        <v>229</v>
      </c>
      <c r="E123" s="314">
        <v>13</v>
      </c>
    </row>
    <row r="124" spans="1:5" s="319" customFormat="1" ht="15" customHeight="1" x14ac:dyDescent="0.2">
      <c r="A124" s="311" t="s">
        <v>644</v>
      </c>
      <c r="B124" s="245" t="s">
        <v>139</v>
      </c>
      <c r="C124" s="312">
        <v>17</v>
      </c>
      <c r="D124" s="312">
        <v>61</v>
      </c>
      <c r="E124" s="313">
        <v>8</v>
      </c>
    </row>
    <row r="125" spans="1:5" s="319" customFormat="1" ht="15" customHeight="1" x14ac:dyDescent="0.2">
      <c r="A125" s="311"/>
      <c r="B125" s="245" t="s">
        <v>442</v>
      </c>
      <c r="C125" s="312">
        <v>17</v>
      </c>
      <c r="D125" s="312">
        <v>125</v>
      </c>
      <c r="E125" s="313">
        <v>6</v>
      </c>
    </row>
    <row r="126" spans="1:5" s="319" customFormat="1" ht="15" customHeight="1" x14ac:dyDescent="0.2">
      <c r="A126" s="311" t="s">
        <v>645</v>
      </c>
      <c r="B126" s="245" t="s">
        <v>160</v>
      </c>
      <c r="C126" s="312">
        <v>16</v>
      </c>
      <c r="D126" s="312">
        <v>28</v>
      </c>
      <c r="E126" s="313">
        <v>1</v>
      </c>
    </row>
    <row r="127" spans="1:5" s="319" customFormat="1" ht="15" customHeight="1" x14ac:dyDescent="0.2">
      <c r="A127" s="311"/>
      <c r="B127" s="245" t="s">
        <v>313</v>
      </c>
      <c r="C127" s="312">
        <v>16</v>
      </c>
      <c r="D127" s="312">
        <v>76</v>
      </c>
      <c r="E127" s="313">
        <v>2</v>
      </c>
    </row>
    <row r="128" spans="1:5" s="319" customFormat="1" ht="15" customHeight="1" x14ac:dyDescent="0.2">
      <c r="A128" s="311"/>
      <c r="B128" s="245" t="s">
        <v>250</v>
      </c>
      <c r="C128" s="312">
        <v>16</v>
      </c>
      <c r="D128" s="312">
        <v>89</v>
      </c>
      <c r="E128" s="313">
        <v>2</v>
      </c>
    </row>
    <row r="129" spans="1:5" s="319" customFormat="1" ht="15" customHeight="1" x14ac:dyDescent="0.2">
      <c r="A129" s="311"/>
      <c r="B129" s="245" t="s">
        <v>306</v>
      </c>
      <c r="C129" s="312">
        <v>16</v>
      </c>
      <c r="D129" s="312">
        <v>112</v>
      </c>
      <c r="E129" s="313">
        <v>10</v>
      </c>
    </row>
    <row r="130" spans="1:5" s="319" customFormat="1" ht="15" customHeight="1" x14ac:dyDescent="0.2">
      <c r="A130" s="311"/>
      <c r="B130" s="245" t="s">
        <v>77</v>
      </c>
      <c r="C130" s="312">
        <v>16</v>
      </c>
      <c r="D130" s="312">
        <v>370</v>
      </c>
      <c r="E130" s="313">
        <v>19</v>
      </c>
    </row>
    <row r="131" spans="1:5" s="319" customFormat="1" ht="15" customHeight="1" x14ac:dyDescent="0.2">
      <c r="A131" s="311" t="s">
        <v>646</v>
      </c>
      <c r="B131" s="317" t="s">
        <v>447</v>
      </c>
      <c r="C131" s="312">
        <v>15</v>
      </c>
      <c r="D131" s="312">
        <v>49</v>
      </c>
      <c r="E131" s="313">
        <v>2</v>
      </c>
    </row>
    <row r="132" spans="1:5" s="319" customFormat="1" ht="15" customHeight="1" x14ac:dyDescent="0.2">
      <c r="A132" s="311"/>
      <c r="B132" s="245" t="s">
        <v>409</v>
      </c>
      <c r="C132" s="312">
        <v>15</v>
      </c>
      <c r="D132" s="312">
        <v>67</v>
      </c>
      <c r="E132" s="313">
        <v>2</v>
      </c>
    </row>
    <row r="133" spans="1:5" s="319" customFormat="1" ht="15" customHeight="1" x14ac:dyDescent="0.2">
      <c r="A133" s="311"/>
      <c r="B133" s="245" t="s">
        <v>228</v>
      </c>
      <c r="C133" s="312">
        <v>15</v>
      </c>
      <c r="D133" s="312">
        <v>150</v>
      </c>
      <c r="E133" s="313">
        <v>6</v>
      </c>
    </row>
    <row r="134" spans="1:5" s="319" customFormat="1" ht="15" customHeight="1" x14ac:dyDescent="0.2">
      <c r="A134" s="311"/>
      <c r="B134" s="245" t="s">
        <v>35</v>
      </c>
      <c r="C134" s="312">
        <v>15</v>
      </c>
      <c r="D134" s="312">
        <v>174</v>
      </c>
      <c r="E134" s="313">
        <v>14</v>
      </c>
    </row>
    <row r="135" spans="1:5" s="319" customFormat="1" ht="15" customHeight="1" x14ac:dyDescent="0.2">
      <c r="A135" s="311"/>
      <c r="B135" s="245" t="s">
        <v>23</v>
      </c>
      <c r="C135" s="312">
        <v>15</v>
      </c>
      <c r="D135" s="312">
        <v>240</v>
      </c>
      <c r="E135" s="313">
        <v>11</v>
      </c>
    </row>
    <row r="136" spans="1:5" s="319" customFormat="1" ht="15" customHeight="1" x14ac:dyDescent="0.2">
      <c r="A136" s="311"/>
      <c r="B136" s="245" t="s">
        <v>196</v>
      </c>
      <c r="C136" s="312">
        <v>15</v>
      </c>
      <c r="D136" s="312">
        <v>246</v>
      </c>
      <c r="E136" s="314">
        <v>13</v>
      </c>
    </row>
    <row r="137" spans="1:5" s="319" customFormat="1" ht="15" customHeight="1" x14ac:dyDescent="0.2">
      <c r="A137" s="311" t="s">
        <v>647</v>
      </c>
      <c r="B137" s="245" t="s">
        <v>163</v>
      </c>
      <c r="C137" s="312">
        <v>14</v>
      </c>
      <c r="D137" s="312">
        <v>26</v>
      </c>
      <c r="E137" s="313">
        <v>3</v>
      </c>
    </row>
    <row r="138" spans="1:5" s="319" customFormat="1" ht="15" customHeight="1" x14ac:dyDescent="0.2">
      <c r="A138" s="311"/>
      <c r="B138" s="245" t="s">
        <v>153</v>
      </c>
      <c r="C138" s="312">
        <v>14</v>
      </c>
      <c r="D138" s="312">
        <v>34</v>
      </c>
      <c r="E138" s="313">
        <v>2</v>
      </c>
    </row>
    <row r="139" spans="1:5" s="319" customFormat="1" ht="15" customHeight="1" x14ac:dyDescent="0.2">
      <c r="A139" s="311"/>
      <c r="B139" s="245" t="s">
        <v>145</v>
      </c>
      <c r="C139" s="312">
        <v>14</v>
      </c>
      <c r="D139" s="312">
        <v>43</v>
      </c>
      <c r="E139" s="313">
        <v>2</v>
      </c>
    </row>
    <row r="140" spans="1:5" s="319" customFormat="1" ht="15" customHeight="1" x14ac:dyDescent="0.2">
      <c r="A140" s="311"/>
      <c r="B140" s="245" t="s">
        <v>155</v>
      </c>
      <c r="C140" s="312">
        <v>14</v>
      </c>
      <c r="D140" s="312">
        <v>83</v>
      </c>
      <c r="E140" s="313">
        <v>4</v>
      </c>
    </row>
    <row r="141" spans="1:5" s="319" customFormat="1" ht="15" customHeight="1" x14ac:dyDescent="0.2">
      <c r="A141" s="311"/>
      <c r="B141" s="245" t="s">
        <v>126</v>
      </c>
      <c r="C141" s="312">
        <v>14</v>
      </c>
      <c r="D141" s="312">
        <v>87</v>
      </c>
      <c r="E141" s="313">
        <v>4</v>
      </c>
    </row>
    <row r="142" spans="1:5" s="319" customFormat="1" ht="15" customHeight="1" x14ac:dyDescent="0.2">
      <c r="A142" s="311"/>
      <c r="B142" s="245" t="s">
        <v>541</v>
      </c>
      <c r="C142" s="312">
        <v>14</v>
      </c>
      <c r="D142" s="312">
        <v>126</v>
      </c>
      <c r="E142" s="313">
        <v>6</v>
      </c>
    </row>
    <row r="143" spans="1:5" s="319" customFormat="1" ht="15" customHeight="1" x14ac:dyDescent="0.2">
      <c r="A143" s="311" t="s">
        <v>648</v>
      </c>
      <c r="B143" s="245" t="s">
        <v>20</v>
      </c>
      <c r="C143" s="312">
        <v>13</v>
      </c>
      <c r="D143" s="312">
        <v>67</v>
      </c>
      <c r="E143" s="313">
        <v>2</v>
      </c>
    </row>
    <row r="144" spans="1:5" s="319" customFormat="1" ht="15" customHeight="1" x14ac:dyDescent="0.2">
      <c r="A144" s="311"/>
      <c r="B144" s="245" t="s">
        <v>133</v>
      </c>
      <c r="C144" s="312">
        <v>13</v>
      </c>
      <c r="D144" s="312">
        <v>73</v>
      </c>
      <c r="E144" s="313">
        <v>7</v>
      </c>
    </row>
    <row r="145" spans="1:5" s="319" customFormat="1" ht="15" customHeight="1" x14ac:dyDescent="0.2">
      <c r="A145" s="311"/>
      <c r="B145" s="245" t="s">
        <v>570</v>
      </c>
      <c r="C145" s="312">
        <v>13</v>
      </c>
      <c r="D145" s="312">
        <v>92</v>
      </c>
      <c r="E145" s="313">
        <v>3</v>
      </c>
    </row>
    <row r="146" spans="1:5" s="319" customFormat="1" ht="15" customHeight="1" x14ac:dyDescent="0.2">
      <c r="A146" s="311"/>
      <c r="B146" s="245" t="s">
        <v>121</v>
      </c>
      <c r="C146" s="312">
        <v>13</v>
      </c>
      <c r="D146" s="312">
        <v>93</v>
      </c>
      <c r="E146" s="313">
        <v>6</v>
      </c>
    </row>
    <row r="147" spans="1:5" s="319" customFormat="1" ht="15" customHeight="1" x14ac:dyDescent="0.2">
      <c r="A147" s="311"/>
      <c r="B147" s="245" t="s">
        <v>456</v>
      </c>
      <c r="C147" s="312">
        <v>13</v>
      </c>
      <c r="D147" s="312">
        <v>106</v>
      </c>
      <c r="E147" s="313">
        <v>10</v>
      </c>
    </row>
    <row r="148" spans="1:5" s="319" customFormat="1" ht="15" customHeight="1" x14ac:dyDescent="0.2">
      <c r="A148" s="311"/>
      <c r="B148" s="245" t="s">
        <v>27</v>
      </c>
      <c r="C148" s="312">
        <v>13</v>
      </c>
      <c r="D148" s="312">
        <v>658</v>
      </c>
      <c r="E148" s="313">
        <v>29</v>
      </c>
    </row>
    <row r="149" spans="1:5" s="319" customFormat="1" ht="15" customHeight="1" x14ac:dyDescent="0.2">
      <c r="A149" s="311" t="s">
        <v>649</v>
      </c>
      <c r="B149" s="245" t="s">
        <v>604</v>
      </c>
      <c r="C149" s="312">
        <v>12</v>
      </c>
      <c r="D149" s="312">
        <v>29</v>
      </c>
      <c r="E149" s="313">
        <v>2</v>
      </c>
    </row>
    <row r="150" spans="1:5" s="319" customFormat="1" ht="15" customHeight="1" x14ac:dyDescent="0.2">
      <c r="A150" s="311"/>
      <c r="B150" s="245" t="s">
        <v>501</v>
      </c>
      <c r="C150" s="312">
        <v>12</v>
      </c>
      <c r="D150" s="312">
        <v>46</v>
      </c>
      <c r="E150" s="313">
        <v>2</v>
      </c>
    </row>
    <row r="151" spans="1:5" s="319" customFormat="1" ht="15" customHeight="1" x14ac:dyDescent="0.2">
      <c r="A151" s="311"/>
      <c r="B151" s="245" t="s">
        <v>211</v>
      </c>
      <c r="C151" s="312">
        <v>12</v>
      </c>
      <c r="D151" s="312">
        <v>62</v>
      </c>
      <c r="E151" s="313">
        <v>2</v>
      </c>
    </row>
    <row r="152" spans="1:5" s="319" customFormat="1" ht="15" customHeight="1" x14ac:dyDescent="0.2">
      <c r="A152" s="311"/>
      <c r="B152" s="245" t="s">
        <v>536</v>
      </c>
      <c r="C152" s="312">
        <v>12</v>
      </c>
      <c r="D152" s="312">
        <v>103</v>
      </c>
      <c r="E152" s="313">
        <v>4</v>
      </c>
    </row>
    <row r="153" spans="1:5" s="319" customFormat="1" ht="15" customHeight="1" x14ac:dyDescent="0.2">
      <c r="A153" s="311"/>
      <c r="B153" s="245" t="s">
        <v>46</v>
      </c>
      <c r="C153" s="312">
        <v>12</v>
      </c>
      <c r="D153" s="312">
        <v>129</v>
      </c>
      <c r="E153" s="313">
        <v>8</v>
      </c>
    </row>
    <row r="154" spans="1:5" s="319" customFormat="1" ht="15" customHeight="1" x14ac:dyDescent="0.2">
      <c r="A154" s="311"/>
      <c r="B154" s="245" t="s">
        <v>90</v>
      </c>
      <c r="C154" s="312">
        <v>12</v>
      </c>
      <c r="D154" s="312">
        <v>248</v>
      </c>
      <c r="E154" s="313">
        <v>13</v>
      </c>
    </row>
    <row r="155" spans="1:5" s="319" customFormat="1" ht="15" customHeight="1" x14ac:dyDescent="0.2">
      <c r="A155" s="311" t="s">
        <v>650</v>
      </c>
      <c r="B155" s="245" t="s">
        <v>380</v>
      </c>
      <c r="C155" s="312">
        <v>11</v>
      </c>
      <c r="D155" s="312">
        <v>39</v>
      </c>
      <c r="E155" s="313">
        <v>1</v>
      </c>
    </row>
    <row r="156" spans="1:5" s="319" customFormat="1" ht="15" customHeight="1" x14ac:dyDescent="0.2">
      <c r="A156" s="311"/>
      <c r="B156" s="245" t="s">
        <v>253</v>
      </c>
      <c r="C156" s="312">
        <v>11</v>
      </c>
      <c r="D156" s="312">
        <v>52</v>
      </c>
      <c r="E156" s="313">
        <v>4</v>
      </c>
    </row>
    <row r="157" spans="1:5" s="319" customFormat="1" ht="15" customHeight="1" x14ac:dyDescent="0.2">
      <c r="A157" s="311"/>
      <c r="B157" s="245" t="s">
        <v>122</v>
      </c>
      <c r="C157" s="312">
        <v>11</v>
      </c>
      <c r="D157" s="312">
        <v>93</v>
      </c>
      <c r="E157" s="313">
        <v>11</v>
      </c>
    </row>
    <row r="158" spans="1:5" s="319" customFormat="1" ht="15" customHeight="1" x14ac:dyDescent="0.2">
      <c r="A158" s="311"/>
      <c r="B158" s="245" t="s">
        <v>120</v>
      </c>
      <c r="C158" s="312">
        <v>11</v>
      </c>
      <c r="D158" s="312">
        <v>97</v>
      </c>
      <c r="E158" s="313">
        <v>5</v>
      </c>
    </row>
    <row r="159" spans="1:5" s="319" customFormat="1" ht="15" customHeight="1" x14ac:dyDescent="0.2">
      <c r="A159" s="311" t="s">
        <v>651</v>
      </c>
      <c r="B159" s="245" t="s">
        <v>164</v>
      </c>
      <c r="C159" s="312">
        <v>10</v>
      </c>
      <c r="D159" s="312">
        <v>24</v>
      </c>
      <c r="E159" s="313">
        <v>5</v>
      </c>
    </row>
    <row r="160" spans="1:5" s="319" customFormat="1" ht="15" customHeight="1" x14ac:dyDescent="0.2">
      <c r="A160" s="311"/>
      <c r="B160" s="245" t="s">
        <v>260</v>
      </c>
      <c r="C160" s="312">
        <v>10</v>
      </c>
      <c r="D160" s="312">
        <v>35</v>
      </c>
      <c r="E160" s="313">
        <v>4</v>
      </c>
    </row>
    <row r="161" spans="1:5" s="319" customFormat="1" ht="15" customHeight="1" x14ac:dyDescent="0.2">
      <c r="A161" s="311"/>
      <c r="B161" s="245" t="s">
        <v>229</v>
      </c>
      <c r="C161" s="312">
        <v>10</v>
      </c>
      <c r="D161" s="312">
        <v>52</v>
      </c>
      <c r="E161" s="313">
        <v>9</v>
      </c>
    </row>
    <row r="162" spans="1:5" s="319" customFormat="1" ht="15" customHeight="1" x14ac:dyDescent="0.2">
      <c r="A162" s="311"/>
      <c r="B162" s="245" t="s">
        <v>217</v>
      </c>
      <c r="C162" s="312">
        <v>10</v>
      </c>
      <c r="D162" s="312">
        <v>66</v>
      </c>
      <c r="E162" s="313">
        <v>6</v>
      </c>
    </row>
    <row r="163" spans="1:5" s="319" customFormat="1" ht="15" customHeight="1" x14ac:dyDescent="0.2">
      <c r="A163" s="311"/>
      <c r="B163" s="245" t="s">
        <v>627</v>
      </c>
      <c r="C163" s="312">
        <v>10</v>
      </c>
      <c r="D163" s="312">
        <v>75</v>
      </c>
      <c r="E163" s="313">
        <v>4</v>
      </c>
    </row>
    <row r="164" spans="1:5" s="319" customFormat="1" ht="15" customHeight="1" x14ac:dyDescent="0.2">
      <c r="A164" s="311"/>
      <c r="B164" s="245" t="s">
        <v>118</v>
      </c>
      <c r="C164" s="312">
        <v>10</v>
      </c>
      <c r="D164" s="312">
        <v>101</v>
      </c>
      <c r="E164" s="313">
        <v>5</v>
      </c>
    </row>
    <row r="165" spans="1:5" s="319" customFormat="1" ht="15" customHeight="1" x14ac:dyDescent="0.2">
      <c r="A165" s="311"/>
      <c r="B165" s="245" t="s">
        <v>202</v>
      </c>
      <c r="C165" s="312">
        <v>10</v>
      </c>
      <c r="D165" s="312">
        <v>119</v>
      </c>
      <c r="E165" s="313">
        <v>6</v>
      </c>
    </row>
    <row r="166" spans="1:5" s="319" customFormat="1" ht="15" customHeight="1" x14ac:dyDescent="0.2">
      <c r="A166" s="311"/>
      <c r="B166" s="245" t="s">
        <v>109</v>
      </c>
      <c r="C166" s="312">
        <v>10</v>
      </c>
      <c r="D166" s="312">
        <v>131</v>
      </c>
      <c r="E166" s="313">
        <v>4</v>
      </c>
    </row>
    <row r="167" spans="1:5" s="319" customFormat="1" ht="15" customHeight="1" x14ac:dyDescent="0.2">
      <c r="A167" s="311"/>
      <c r="B167" s="245" t="s">
        <v>557</v>
      </c>
      <c r="C167" s="312">
        <v>10</v>
      </c>
      <c r="D167" s="312">
        <v>157</v>
      </c>
      <c r="E167" s="313">
        <v>6</v>
      </c>
    </row>
    <row r="168" spans="1:5" s="319" customFormat="1" ht="15" customHeight="1" x14ac:dyDescent="0.2">
      <c r="A168" s="311"/>
      <c r="B168" s="245" t="s">
        <v>216</v>
      </c>
      <c r="C168" s="312">
        <v>10</v>
      </c>
      <c r="D168" s="312">
        <v>179</v>
      </c>
      <c r="E168" s="313">
        <v>7</v>
      </c>
    </row>
    <row r="169" spans="1:5" s="319" customFormat="1" ht="15" customHeight="1" x14ac:dyDescent="0.2">
      <c r="A169" s="311"/>
      <c r="B169" s="245" t="s">
        <v>256</v>
      </c>
      <c r="C169" s="312">
        <v>10</v>
      </c>
      <c r="D169" s="312">
        <v>280</v>
      </c>
      <c r="E169" s="313">
        <v>13</v>
      </c>
    </row>
    <row r="170" spans="1:5" s="319" customFormat="1" ht="15" customHeight="1" x14ac:dyDescent="0.2">
      <c r="A170" s="311"/>
      <c r="B170" s="245" t="s">
        <v>38</v>
      </c>
      <c r="C170" s="312">
        <v>10</v>
      </c>
      <c r="D170" s="312">
        <v>426</v>
      </c>
      <c r="E170" s="313">
        <v>27</v>
      </c>
    </row>
    <row r="171" spans="1:5" s="319" customFormat="1" ht="15" customHeight="1" x14ac:dyDescent="0.2">
      <c r="A171" s="311" t="s">
        <v>652</v>
      </c>
      <c r="B171" s="245" t="s">
        <v>165</v>
      </c>
      <c r="C171" s="312">
        <v>9</v>
      </c>
      <c r="D171" s="312">
        <v>24</v>
      </c>
      <c r="E171" s="313">
        <v>2</v>
      </c>
    </row>
    <row r="172" spans="1:5" s="319" customFormat="1" ht="15" customHeight="1" x14ac:dyDescent="0.2">
      <c r="A172" s="311"/>
      <c r="B172" s="245" t="s">
        <v>186</v>
      </c>
      <c r="C172" s="312">
        <v>9</v>
      </c>
      <c r="D172" s="312">
        <v>36</v>
      </c>
      <c r="E172" s="314">
        <v>1</v>
      </c>
    </row>
    <row r="173" spans="1:5" s="319" customFormat="1" ht="15" customHeight="1" x14ac:dyDescent="0.2">
      <c r="A173" s="311"/>
      <c r="B173" s="245" t="s">
        <v>598</v>
      </c>
      <c r="C173" s="312">
        <v>9</v>
      </c>
      <c r="D173" s="312">
        <v>47</v>
      </c>
      <c r="E173" s="313">
        <v>2</v>
      </c>
    </row>
    <row r="174" spans="1:5" s="319" customFormat="1" ht="15" customHeight="1" x14ac:dyDescent="0.2">
      <c r="A174" s="311"/>
      <c r="B174" s="245" t="s">
        <v>424</v>
      </c>
      <c r="C174" s="312">
        <v>9</v>
      </c>
      <c r="D174" s="312">
        <v>51</v>
      </c>
      <c r="E174" s="313">
        <v>4</v>
      </c>
    </row>
    <row r="175" spans="1:5" s="319" customFormat="1" ht="15" customHeight="1" x14ac:dyDescent="0.2">
      <c r="A175" s="311"/>
      <c r="B175" s="245" t="s">
        <v>498</v>
      </c>
      <c r="C175" s="312">
        <v>9</v>
      </c>
      <c r="D175" s="312">
        <v>59</v>
      </c>
      <c r="E175" s="313">
        <v>5</v>
      </c>
    </row>
    <row r="176" spans="1:5" s="319" customFormat="1" ht="15" customHeight="1" x14ac:dyDescent="0.2">
      <c r="A176" s="311"/>
      <c r="B176" s="245" t="s">
        <v>450</v>
      </c>
      <c r="C176" s="312">
        <v>9</v>
      </c>
      <c r="D176" s="312">
        <v>125</v>
      </c>
      <c r="E176" s="313">
        <v>4</v>
      </c>
    </row>
    <row r="177" spans="1:5" s="319" customFormat="1" ht="15" customHeight="1" x14ac:dyDescent="0.2">
      <c r="A177" s="311"/>
      <c r="B177" s="245" t="s">
        <v>198</v>
      </c>
      <c r="C177" s="312">
        <v>9</v>
      </c>
      <c r="D177" s="312">
        <v>198</v>
      </c>
      <c r="E177" s="314">
        <v>17</v>
      </c>
    </row>
    <row r="178" spans="1:5" s="319" customFormat="1" ht="15" customHeight="1" x14ac:dyDescent="0.2">
      <c r="A178" s="311"/>
      <c r="B178" s="245" t="s">
        <v>533</v>
      </c>
      <c r="C178" s="312">
        <v>9</v>
      </c>
      <c r="D178" s="312">
        <v>206</v>
      </c>
      <c r="E178" s="313">
        <v>8</v>
      </c>
    </row>
    <row r="179" spans="1:5" s="319" customFormat="1" ht="15" customHeight="1" x14ac:dyDescent="0.2">
      <c r="A179" s="311"/>
      <c r="B179" s="245" t="s">
        <v>445</v>
      </c>
      <c r="C179" s="312">
        <v>9</v>
      </c>
      <c r="D179" s="312">
        <v>240</v>
      </c>
      <c r="E179" s="313">
        <v>8</v>
      </c>
    </row>
    <row r="180" spans="1:5" s="319" customFormat="1" ht="15" customHeight="1" x14ac:dyDescent="0.2">
      <c r="A180" s="311" t="s">
        <v>653</v>
      </c>
      <c r="B180" s="245" t="s">
        <v>175</v>
      </c>
      <c r="C180" s="312">
        <v>8</v>
      </c>
      <c r="D180" s="312">
        <v>12</v>
      </c>
      <c r="E180" s="313">
        <v>5</v>
      </c>
    </row>
    <row r="181" spans="1:5" s="319" customFormat="1" ht="15" customHeight="1" x14ac:dyDescent="0.2">
      <c r="A181" s="311"/>
      <c r="B181" s="245" t="s">
        <v>544</v>
      </c>
      <c r="C181" s="312">
        <v>8</v>
      </c>
      <c r="D181" s="312">
        <v>13</v>
      </c>
      <c r="E181" s="313">
        <v>2</v>
      </c>
    </row>
    <row r="182" spans="1:5" s="319" customFormat="1" ht="15" customHeight="1" x14ac:dyDescent="0.2">
      <c r="A182" s="311"/>
      <c r="B182" s="245" t="s">
        <v>190</v>
      </c>
      <c r="C182" s="312">
        <v>8</v>
      </c>
      <c r="D182" s="312">
        <v>63</v>
      </c>
      <c r="E182" s="314">
        <v>4</v>
      </c>
    </row>
    <row r="183" spans="1:5" s="319" customFormat="1" ht="15" customHeight="1" x14ac:dyDescent="0.2">
      <c r="A183" s="311"/>
      <c r="B183" s="245" t="s">
        <v>568</v>
      </c>
      <c r="C183" s="312">
        <v>8</v>
      </c>
      <c r="D183" s="312">
        <v>85</v>
      </c>
      <c r="E183" s="313">
        <v>3</v>
      </c>
    </row>
    <row r="184" spans="1:5" s="319" customFormat="1" ht="15" customHeight="1" x14ac:dyDescent="0.2">
      <c r="A184" s="311"/>
      <c r="B184" s="245" t="s">
        <v>123</v>
      </c>
      <c r="C184" s="312">
        <v>8</v>
      </c>
      <c r="D184" s="312">
        <v>90</v>
      </c>
      <c r="E184" s="313">
        <v>2</v>
      </c>
    </row>
    <row r="185" spans="1:5" s="319" customFormat="1" ht="15" customHeight="1" x14ac:dyDescent="0.2">
      <c r="A185" s="311"/>
      <c r="B185" s="245" t="s">
        <v>482</v>
      </c>
      <c r="C185" s="312">
        <v>8</v>
      </c>
      <c r="D185" s="312">
        <v>96</v>
      </c>
      <c r="E185" s="313">
        <v>5</v>
      </c>
    </row>
    <row r="186" spans="1:5" s="319" customFormat="1" ht="15" customHeight="1" x14ac:dyDescent="0.2">
      <c r="A186" s="311"/>
      <c r="B186" s="245" t="s">
        <v>114</v>
      </c>
      <c r="C186" s="312">
        <v>8</v>
      </c>
      <c r="D186" s="312">
        <v>104</v>
      </c>
      <c r="E186" s="313">
        <v>10</v>
      </c>
    </row>
    <row r="187" spans="1:5" s="319" customFormat="1" ht="15" customHeight="1" x14ac:dyDescent="0.2">
      <c r="A187" s="311"/>
      <c r="B187" s="245" t="s">
        <v>30</v>
      </c>
      <c r="C187" s="312">
        <v>8</v>
      </c>
      <c r="D187" s="312">
        <v>106</v>
      </c>
      <c r="E187" s="313">
        <v>6</v>
      </c>
    </row>
    <row r="188" spans="1:5" s="319" customFormat="1" ht="15" customHeight="1" x14ac:dyDescent="0.2">
      <c r="A188" s="311"/>
      <c r="B188" s="245" t="s">
        <v>199</v>
      </c>
      <c r="C188" s="312">
        <v>8</v>
      </c>
      <c r="D188" s="312">
        <v>108</v>
      </c>
      <c r="E188" s="314">
        <v>8</v>
      </c>
    </row>
    <row r="189" spans="1:5" s="319" customFormat="1" ht="15" customHeight="1" x14ac:dyDescent="0.2">
      <c r="A189" s="311"/>
      <c r="B189" s="245" t="s">
        <v>102</v>
      </c>
      <c r="C189" s="312">
        <v>8</v>
      </c>
      <c r="D189" s="312">
        <v>157</v>
      </c>
      <c r="E189" s="313">
        <v>8</v>
      </c>
    </row>
    <row r="190" spans="1:5" s="319" customFormat="1" ht="15" customHeight="1" x14ac:dyDescent="0.2">
      <c r="A190" s="311"/>
      <c r="B190" s="245" t="s">
        <v>379</v>
      </c>
      <c r="C190" s="312">
        <v>8</v>
      </c>
      <c r="D190" s="312">
        <v>173</v>
      </c>
      <c r="E190" s="313">
        <v>7</v>
      </c>
    </row>
    <row r="191" spans="1:5" s="319" customFormat="1" ht="15" customHeight="1" x14ac:dyDescent="0.2">
      <c r="A191" s="311"/>
      <c r="B191" s="245" t="s">
        <v>423</v>
      </c>
      <c r="C191" s="312">
        <v>8</v>
      </c>
      <c r="D191" s="312">
        <v>415</v>
      </c>
      <c r="E191" s="313">
        <v>11</v>
      </c>
    </row>
    <row r="192" spans="1:5" s="319" customFormat="1" ht="15" customHeight="1" x14ac:dyDescent="0.2">
      <c r="A192" s="311"/>
      <c r="B192" s="245" t="s">
        <v>213</v>
      </c>
      <c r="C192" s="312">
        <v>8</v>
      </c>
      <c r="D192" s="312">
        <v>531</v>
      </c>
      <c r="E192" s="313">
        <v>18</v>
      </c>
    </row>
    <row r="193" spans="1:5" s="319" customFormat="1" ht="15" customHeight="1" x14ac:dyDescent="0.2">
      <c r="A193" s="311" t="s">
        <v>654</v>
      </c>
      <c r="B193" s="245" t="s">
        <v>31</v>
      </c>
      <c r="C193" s="312">
        <v>7</v>
      </c>
      <c r="D193" s="312">
        <v>113</v>
      </c>
      <c r="E193" s="313">
        <v>6</v>
      </c>
    </row>
    <row r="194" spans="1:5" s="319" customFormat="1" ht="15" customHeight="1" x14ac:dyDescent="0.2">
      <c r="A194" s="311"/>
      <c r="B194" s="245" t="s">
        <v>124</v>
      </c>
      <c r="C194" s="312">
        <v>7</v>
      </c>
      <c r="D194" s="312">
        <v>120</v>
      </c>
      <c r="E194" s="313">
        <v>6</v>
      </c>
    </row>
    <row r="195" spans="1:5" s="319" customFormat="1" ht="15" customHeight="1" x14ac:dyDescent="0.2">
      <c r="A195" s="311"/>
      <c r="B195" s="245" t="s">
        <v>110</v>
      </c>
      <c r="C195" s="312">
        <v>7</v>
      </c>
      <c r="D195" s="312">
        <v>123</v>
      </c>
      <c r="E195" s="313">
        <v>4</v>
      </c>
    </row>
    <row r="196" spans="1:5" s="319" customFormat="1" ht="15" customHeight="1" x14ac:dyDescent="0.2">
      <c r="A196" s="311"/>
      <c r="B196" s="245" t="s">
        <v>263</v>
      </c>
      <c r="C196" s="312">
        <v>7</v>
      </c>
      <c r="D196" s="312">
        <v>196</v>
      </c>
      <c r="E196" s="313">
        <v>10</v>
      </c>
    </row>
    <row r="197" spans="1:5" s="319" customFormat="1" ht="15" customHeight="1" x14ac:dyDescent="0.2">
      <c r="A197" s="311"/>
      <c r="B197" s="245" t="s">
        <v>189</v>
      </c>
      <c r="C197" s="312">
        <v>7</v>
      </c>
      <c r="D197" s="312">
        <v>197</v>
      </c>
      <c r="E197" s="314">
        <v>11</v>
      </c>
    </row>
    <row r="198" spans="1:5" s="319" customFormat="1" ht="15" customHeight="1" x14ac:dyDescent="0.2">
      <c r="A198" s="311"/>
      <c r="B198" s="245" t="s">
        <v>93</v>
      </c>
      <c r="C198" s="312">
        <v>7</v>
      </c>
      <c r="D198" s="312">
        <v>217</v>
      </c>
      <c r="E198" s="313">
        <v>11</v>
      </c>
    </row>
    <row r="199" spans="1:5" s="319" customFormat="1" ht="15" customHeight="1" x14ac:dyDescent="0.2">
      <c r="A199" s="311"/>
      <c r="B199" s="245" t="s">
        <v>534</v>
      </c>
      <c r="C199" s="312">
        <v>7</v>
      </c>
      <c r="D199" s="312">
        <v>249</v>
      </c>
      <c r="E199" s="313">
        <v>7</v>
      </c>
    </row>
    <row r="200" spans="1:5" s="319" customFormat="1" ht="15" customHeight="1" x14ac:dyDescent="0.2">
      <c r="A200" s="311"/>
      <c r="B200" s="245" t="s">
        <v>446</v>
      </c>
      <c r="C200" s="312">
        <v>7</v>
      </c>
      <c r="D200" s="312">
        <v>269</v>
      </c>
      <c r="E200" s="313">
        <v>12</v>
      </c>
    </row>
    <row r="201" spans="1:5" s="319" customFormat="1" ht="15" customHeight="1" x14ac:dyDescent="0.2">
      <c r="A201" s="311"/>
      <c r="B201" s="245" t="s">
        <v>52</v>
      </c>
      <c r="C201" s="312">
        <v>7</v>
      </c>
      <c r="D201" s="312">
        <v>349</v>
      </c>
      <c r="E201" s="313">
        <v>16</v>
      </c>
    </row>
    <row r="202" spans="1:5" s="319" customFormat="1" ht="15" customHeight="1" x14ac:dyDescent="0.2">
      <c r="A202" s="311" t="s">
        <v>655</v>
      </c>
      <c r="B202" s="245" t="s">
        <v>240</v>
      </c>
      <c r="C202" s="312">
        <v>6</v>
      </c>
      <c r="D202" s="312">
        <v>5</v>
      </c>
      <c r="E202" s="313">
        <v>1</v>
      </c>
    </row>
    <row r="203" spans="1:5" s="319" customFormat="1" ht="15" customHeight="1" x14ac:dyDescent="0.2">
      <c r="A203" s="311"/>
      <c r="B203" s="245" t="s">
        <v>602</v>
      </c>
      <c r="C203" s="312">
        <v>6</v>
      </c>
      <c r="D203" s="312">
        <v>14</v>
      </c>
      <c r="E203" s="313">
        <v>1</v>
      </c>
    </row>
    <row r="204" spans="1:5" s="319" customFormat="1" ht="15" customHeight="1" x14ac:dyDescent="0.2">
      <c r="A204" s="311"/>
      <c r="B204" s="245" t="s">
        <v>170</v>
      </c>
      <c r="C204" s="312">
        <v>6</v>
      </c>
      <c r="D204" s="312">
        <v>19</v>
      </c>
      <c r="E204" s="313">
        <v>2</v>
      </c>
    </row>
    <row r="205" spans="1:5" s="319" customFormat="1" ht="15" customHeight="1" x14ac:dyDescent="0.2">
      <c r="A205" s="311"/>
      <c r="B205" s="245" t="s">
        <v>385</v>
      </c>
      <c r="C205" s="312">
        <v>6</v>
      </c>
      <c r="D205" s="312">
        <v>21</v>
      </c>
      <c r="E205" s="313">
        <v>1</v>
      </c>
    </row>
    <row r="206" spans="1:5" s="319" customFormat="1" ht="15" customHeight="1" x14ac:dyDescent="0.2">
      <c r="A206" s="311"/>
      <c r="B206" s="245" t="s">
        <v>600</v>
      </c>
      <c r="C206" s="312">
        <v>6</v>
      </c>
      <c r="D206" s="312">
        <v>39</v>
      </c>
      <c r="E206" s="313">
        <v>2</v>
      </c>
    </row>
    <row r="207" spans="1:5" s="319" customFormat="1" ht="15" customHeight="1" x14ac:dyDescent="0.2">
      <c r="A207" s="311"/>
      <c r="B207" s="245" t="s">
        <v>142</v>
      </c>
      <c r="C207" s="312">
        <v>6</v>
      </c>
      <c r="D207" s="312">
        <v>49</v>
      </c>
      <c r="E207" s="313">
        <v>2</v>
      </c>
    </row>
    <row r="208" spans="1:5" s="319" customFormat="1" ht="15" customHeight="1" x14ac:dyDescent="0.2">
      <c r="A208" s="311"/>
      <c r="B208" s="245" t="s">
        <v>246</v>
      </c>
      <c r="C208" s="312">
        <v>6</v>
      </c>
      <c r="D208" s="312">
        <v>106</v>
      </c>
      <c r="E208" s="313">
        <v>7</v>
      </c>
    </row>
    <row r="209" spans="1:5" s="319" customFormat="1" ht="15" customHeight="1" x14ac:dyDescent="0.2">
      <c r="A209" s="311"/>
      <c r="B209" s="245" t="s">
        <v>111</v>
      </c>
      <c r="C209" s="312">
        <v>6</v>
      </c>
      <c r="D209" s="312">
        <v>120</v>
      </c>
      <c r="E209" s="313">
        <v>6</v>
      </c>
    </row>
    <row r="210" spans="1:5" s="319" customFormat="1" ht="15" customHeight="1" x14ac:dyDescent="0.2">
      <c r="A210" s="311"/>
      <c r="B210" s="245" t="s">
        <v>107</v>
      </c>
      <c r="C210" s="312">
        <v>6</v>
      </c>
      <c r="D210" s="312">
        <v>135</v>
      </c>
      <c r="E210" s="313">
        <v>14</v>
      </c>
    </row>
    <row r="211" spans="1:5" s="319" customFormat="1" ht="15" customHeight="1" x14ac:dyDescent="0.2">
      <c r="A211" s="311"/>
      <c r="B211" s="245" t="s">
        <v>105</v>
      </c>
      <c r="C211" s="312">
        <v>6</v>
      </c>
      <c r="D211" s="312">
        <v>141</v>
      </c>
      <c r="E211" s="313">
        <v>12</v>
      </c>
    </row>
    <row r="212" spans="1:5" s="319" customFormat="1" ht="15" customHeight="1" x14ac:dyDescent="0.2">
      <c r="A212" s="311"/>
      <c r="B212" s="245" t="s">
        <v>94</v>
      </c>
      <c r="C212" s="312">
        <v>6</v>
      </c>
      <c r="D212" s="312">
        <v>210</v>
      </c>
      <c r="E212" s="313">
        <v>11</v>
      </c>
    </row>
    <row r="213" spans="1:5" s="319" customFormat="1" ht="15" customHeight="1" x14ac:dyDescent="0.2">
      <c r="A213" s="311" t="s">
        <v>656</v>
      </c>
      <c r="B213" s="245" t="s">
        <v>176</v>
      </c>
      <c r="C213" s="312">
        <v>5</v>
      </c>
      <c r="D213" s="312">
        <v>11</v>
      </c>
      <c r="E213" s="313">
        <v>1</v>
      </c>
    </row>
    <row r="214" spans="1:5" s="319" customFormat="1" ht="15" customHeight="1" x14ac:dyDescent="0.2">
      <c r="A214" s="311"/>
      <c r="B214" s="245" t="s">
        <v>193</v>
      </c>
      <c r="C214" s="312">
        <v>5</v>
      </c>
      <c r="D214" s="312">
        <v>14</v>
      </c>
      <c r="E214" s="314">
        <v>1</v>
      </c>
    </row>
    <row r="215" spans="1:5" s="319" customFormat="1" ht="15" customHeight="1" x14ac:dyDescent="0.2">
      <c r="A215" s="311"/>
      <c r="B215" s="245" t="s">
        <v>143</v>
      </c>
      <c r="C215" s="312">
        <v>5</v>
      </c>
      <c r="D215" s="312">
        <v>49</v>
      </c>
      <c r="E215" s="313">
        <v>1</v>
      </c>
    </row>
    <row r="216" spans="1:5" s="319" customFormat="1" ht="15" customHeight="1" x14ac:dyDescent="0.2">
      <c r="A216" s="311"/>
      <c r="B216" s="245" t="s">
        <v>50</v>
      </c>
      <c r="C216" s="312">
        <v>5</v>
      </c>
      <c r="D216" s="312">
        <v>53</v>
      </c>
      <c r="E216" s="313">
        <v>5</v>
      </c>
    </row>
    <row r="217" spans="1:5" s="319" customFormat="1" ht="15" customHeight="1" x14ac:dyDescent="0.2">
      <c r="A217" s="311"/>
      <c r="B217" s="245" t="s">
        <v>141</v>
      </c>
      <c r="C217" s="312">
        <v>5</v>
      </c>
      <c r="D217" s="312">
        <v>55</v>
      </c>
      <c r="E217" s="313">
        <v>3</v>
      </c>
    </row>
    <row r="218" spans="1:5" s="319" customFormat="1" ht="15" customHeight="1" x14ac:dyDescent="0.2">
      <c r="A218" s="311"/>
      <c r="B218" s="245" t="s">
        <v>270</v>
      </c>
      <c r="C218" s="312">
        <v>5</v>
      </c>
      <c r="D218" s="312">
        <v>80</v>
      </c>
      <c r="E218" s="313">
        <v>2</v>
      </c>
    </row>
    <row r="219" spans="1:5" s="319" customFormat="1" ht="15" customHeight="1" x14ac:dyDescent="0.2">
      <c r="A219" s="311"/>
      <c r="B219" s="245" t="s">
        <v>302</v>
      </c>
      <c r="C219" s="312">
        <v>5</v>
      </c>
      <c r="D219" s="312">
        <v>89</v>
      </c>
      <c r="E219" s="313">
        <v>2</v>
      </c>
    </row>
    <row r="220" spans="1:5" s="319" customFormat="1" ht="15" customHeight="1" x14ac:dyDescent="0.2">
      <c r="A220" s="311"/>
      <c r="B220" s="245" t="s">
        <v>448</v>
      </c>
      <c r="C220" s="312">
        <v>5</v>
      </c>
      <c r="D220" s="312">
        <v>131</v>
      </c>
      <c r="E220" s="313">
        <v>9</v>
      </c>
    </row>
    <row r="221" spans="1:5" s="319" customFormat="1" ht="15" customHeight="1" x14ac:dyDescent="0.2">
      <c r="A221" s="311"/>
      <c r="B221" s="245" t="s">
        <v>539</v>
      </c>
      <c r="C221" s="312">
        <v>5</v>
      </c>
      <c r="D221" s="312">
        <v>137</v>
      </c>
      <c r="E221" s="313">
        <v>6</v>
      </c>
    </row>
    <row r="222" spans="1:5" s="319" customFormat="1" ht="15" customHeight="1" x14ac:dyDescent="0.2">
      <c r="A222" s="311"/>
      <c r="B222" s="245" t="s">
        <v>197</v>
      </c>
      <c r="C222" s="312">
        <v>5</v>
      </c>
      <c r="D222" s="312">
        <v>261</v>
      </c>
      <c r="E222" s="314">
        <v>11</v>
      </c>
    </row>
    <row r="223" spans="1:5" s="319" customFormat="1" ht="15" customHeight="1" x14ac:dyDescent="0.2">
      <c r="A223" s="311"/>
      <c r="B223" s="245" t="s">
        <v>79</v>
      </c>
      <c r="C223" s="312">
        <v>5</v>
      </c>
      <c r="D223" s="312">
        <v>332</v>
      </c>
      <c r="E223" s="313">
        <v>17</v>
      </c>
    </row>
    <row r="224" spans="1:5" s="319" customFormat="1" ht="15" customHeight="1" x14ac:dyDescent="0.2">
      <c r="A224" s="311"/>
      <c r="B224" s="245" t="s">
        <v>74</v>
      </c>
      <c r="C224" s="312">
        <v>5</v>
      </c>
      <c r="D224" s="312">
        <v>413</v>
      </c>
      <c r="E224" s="313">
        <v>26</v>
      </c>
    </row>
    <row r="225" spans="1:5" s="319" customFormat="1" ht="15" customHeight="1" x14ac:dyDescent="0.2">
      <c r="A225" s="311" t="s">
        <v>657</v>
      </c>
      <c r="B225" s="245" t="s">
        <v>225</v>
      </c>
      <c r="C225" s="312">
        <v>4</v>
      </c>
      <c r="D225" s="312">
        <v>11</v>
      </c>
      <c r="E225" s="313">
        <v>1</v>
      </c>
    </row>
    <row r="226" spans="1:5" s="319" customFormat="1" ht="15" customHeight="1" x14ac:dyDescent="0.2">
      <c r="A226" s="311"/>
      <c r="B226" s="245" t="s">
        <v>597</v>
      </c>
      <c r="C226" s="312">
        <v>4</v>
      </c>
      <c r="D226" s="312">
        <v>27</v>
      </c>
      <c r="E226" s="313">
        <v>1</v>
      </c>
    </row>
    <row r="227" spans="1:5" s="319" customFormat="1" ht="15" customHeight="1" x14ac:dyDescent="0.2">
      <c r="A227" s="311"/>
      <c r="B227" s="245" t="s">
        <v>156</v>
      </c>
      <c r="C227" s="312">
        <v>4</v>
      </c>
      <c r="D227" s="312">
        <v>32</v>
      </c>
      <c r="E227" s="313">
        <v>2</v>
      </c>
    </row>
    <row r="228" spans="1:5" s="319" customFormat="1" ht="15" customHeight="1" x14ac:dyDescent="0.2">
      <c r="A228" s="311"/>
      <c r="B228" s="245" t="s">
        <v>183</v>
      </c>
      <c r="C228" s="312">
        <v>4</v>
      </c>
      <c r="D228" s="312">
        <v>36</v>
      </c>
      <c r="E228" s="314">
        <v>1</v>
      </c>
    </row>
    <row r="229" spans="1:5" s="319" customFormat="1" ht="15" customHeight="1" x14ac:dyDescent="0.2">
      <c r="A229" s="311"/>
      <c r="B229" s="245" t="s">
        <v>203</v>
      </c>
      <c r="C229" s="312">
        <v>4</v>
      </c>
      <c r="D229" s="312">
        <v>37</v>
      </c>
      <c r="E229" s="313">
        <v>1</v>
      </c>
    </row>
    <row r="230" spans="1:5" s="319" customFormat="1" ht="15" customHeight="1" x14ac:dyDescent="0.2">
      <c r="A230" s="311"/>
      <c r="B230" s="245" t="s">
        <v>150</v>
      </c>
      <c r="C230" s="312">
        <v>4</v>
      </c>
      <c r="D230" s="312">
        <v>38</v>
      </c>
      <c r="E230" s="313">
        <v>2</v>
      </c>
    </row>
    <row r="231" spans="1:5" s="319" customFormat="1" ht="15" customHeight="1" x14ac:dyDescent="0.2">
      <c r="A231" s="311"/>
      <c r="B231" s="245" t="s">
        <v>383</v>
      </c>
      <c r="C231" s="312">
        <v>4</v>
      </c>
      <c r="D231" s="312">
        <v>41</v>
      </c>
      <c r="E231" s="313">
        <v>2</v>
      </c>
    </row>
    <row r="232" spans="1:5" s="319" customFormat="1" ht="15" customHeight="1" x14ac:dyDescent="0.2">
      <c r="A232" s="311"/>
      <c r="B232" s="245" t="s">
        <v>212</v>
      </c>
      <c r="C232" s="312">
        <v>4</v>
      </c>
      <c r="D232" s="312">
        <v>48</v>
      </c>
      <c r="E232" s="313">
        <v>2</v>
      </c>
    </row>
    <row r="233" spans="1:5" s="319" customFormat="1" ht="15" customHeight="1" x14ac:dyDescent="0.2">
      <c r="A233" s="311"/>
      <c r="B233" s="245" t="s">
        <v>245</v>
      </c>
      <c r="C233" s="312">
        <v>4</v>
      </c>
      <c r="D233" s="312">
        <v>51</v>
      </c>
      <c r="E233" s="313">
        <v>6</v>
      </c>
    </row>
    <row r="234" spans="1:5" s="319" customFormat="1" ht="15" customHeight="1" x14ac:dyDescent="0.2">
      <c r="A234" s="311"/>
      <c r="B234" s="245" t="s">
        <v>481</v>
      </c>
      <c r="C234" s="312">
        <v>4</v>
      </c>
      <c r="D234" s="312">
        <v>53</v>
      </c>
      <c r="E234" s="313">
        <v>4</v>
      </c>
    </row>
    <row r="235" spans="1:5" s="368" customFormat="1" ht="15" customHeight="1" x14ac:dyDescent="0.2">
      <c r="A235" s="311"/>
      <c r="B235" s="245" t="s">
        <v>599</v>
      </c>
      <c r="C235" s="312">
        <v>4</v>
      </c>
      <c r="D235" s="312">
        <v>57</v>
      </c>
      <c r="E235" s="313">
        <v>2</v>
      </c>
    </row>
    <row r="236" spans="1:5" s="319" customFormat="1" ht="15" customHeight="1" x14ac:dyDescent="0.2">
      <c r="A236" s="311"/>
      <c r="B236" s="245" t="s">
        <v>136</v>
      </c>
      <c r="C236" s="312">
        <v>4</v>
      </c>
      <c r="D236" s="312">
        <v>67</v>
      </c>
      <c r="E236" s="313">
        <v>4</v>
      </c>
    </row>
    <row r="237" spans="1:5" s="319" customFormat="1" ht="15" customHeight="1" x14ac:dyDescent="0.2">
      <c r="A237" s="311"/>
      <c r="B237" s="245" t="s">
        <v>78</v>
      </c>
      <c r="C237" s="312">
        <v>4</v>
      </c>
      <c r="D237" s="312">
        <v>345</v>
      </c>
      <c r="E237" s="313">
        <v>13</v>
      </c>
    </row>
    <row r="238" spans="1:5" s="319" customFormat="1" ht="15" customHeight="1" x14ac:dyDescent="0.2">
      <c r="A238" s="311" t="s">
        <v>658</v>
      </c>
      <c r="B238" s="245" t="s">
        <v>548</v>
      </c>
      <c r="C238" s="312">
        <v>3</v>
      </c>
      <c r="D238" s="312">
        <v>6</v>
      </c>
      <c r="E238" s="313">
        <v>1</v>
      </c>
    </row>
    <row r="239" spans="1:5" s="319" customFormat="1" ht="15" customHeight="1" x14ac:dyDescent="0.2">
      <c r="A239" s="311"/>
      <c r="B239" s="245" t="s">
        <v>547</v>
      </c>
      <c r="C239" s="312">
        <v>3</v>
      </c>
      <c r="D239" s="312">
        <v>7</v>
      </c>
      <c r="E239" s="313">
        <v>1</v>
      </c>
    </row>
    <row r="240" spans="1:5" s="319" customFormat="1" ht="15" customHeight="1" x14ac:dyDescent="0.2">
      <c r="A240" s="311"/>
      <c r="B240" s="245" t="s">
        <v>607</v>
      </c>
      <c r="C240" s="312">
        <v>3</v>
      </c>
      <c r="D240" s="312">
        <v>13</v>
      </c>
      <c r="E240" s="313">
        <v>2</v>
      </c>
    </row>
    <row r="241" spans="1:5" s="319" customFormat="1" ht="15" customHeight="1" x14ac:dyDescent="0.2">
      <c r="A241" s="311"/>
      <c r="B241" s="245" t="s">
        <v>218</v>
      </c>
      <c r="C241" s="312">
        <v>3</v>
      </c>
      <c r="D241" s="312">
        <v>16</v>
      </c>
      <c r="E241" s="313">
        <v>4</v>
      </c>
    </row>
    <row r="242" spans="1:5" s="319" customFormat="1" ht="15" customHeight="1" x14ac:dyDescent="0.2">
      <c r="A242" s="311"/>
      <c r="B242" s="245" t="s">
        <v>543</v>
      </c>
      <c r="C242" s="312">
        <v>3</v>
      </c>
      <c r="D242" s="312">
        <v>24</v>
      </c>
      <c r="E242" s="313">
        <v>2</v>
      </c>
    </row>
    <row r="243" spans="1:5" s="319" customFormat="1" ht="15" customHeight="1" x14ac:dyDescent="0.2">
      <c r="A243" s="311"/>
      <c r="B243" s="245" t="s">
        <v>166</v>
      </c>
      <c r="C243" s="312">
        <v>3</v>
      </c>
      <c r="D243" s="312">
        <v>24</v>
      </c>
      <c r="E243" s="313">
        <v>7</v>
      </c>
    </row>
    <row r="244" spans="1:5" s="319" customFormat="1" ht="15" customHeight="1" x14ac:dyDescent="0.2">
      <c r="A244" s="311"/>
      <c r="B244" s="245" t="s">
        <v>51</v>
      </c>
      <c r="C244" s="312">
        <v>3</v>
      </c>
      <c r="D244" s="312">
        <v>26</v>
      </c>
      <c r="E244" s="313">
        <v>3</v>
      </c>
    </row>
    <row r="245" spans="1:5" s="319" customFormat="1" ht="15" customHeight="1" x14ac:dyDescent="0.2">
      <c r="A245" s="311"/>
      <c r="B245" s="245" t="s">
        <v>158</v>
      </c>
      <c r="C245" s="312">
        <v>3</v>
      </c>
      <c r="D245" s="312">
        <v>30</v>
      </c>
      <c r="E245" s="313">
        <v>4</v>
      </c>
    </row>
    <row r="246" spans="1:5" s="319" customFormat="1" ht="15" customHeight="1" x14ac:dyDescent="0.2">
      <c r="A246" s="311"/>
      <c r="B246" s="245" t="s">
        <v>360</v>
      </c>
      <c r="C246" s="312">
        <v>3</v>
      </c>
      <c r="D246" s="312">
        <v>33</v>
      </c>
      <c r="E246" s="313">
        <v>2</v>
      </c>
    </row>
    <row r="247" spans="1:5" s="319" customFormat="1" ht="15" customHeight="1" x14ac:dyDescent="0.2">
      <c r="A247" s="311"/>
      <c r="B247" s="245" t="s">
        <v>480</v>
      </c>
      <c r="C247" s="312">
        <v>3</v>
      </c>
      <c r="D247" s="312">
        <v>38</v>
      </c>
      <c r="E247" s="313">
        <v>4</v>
      </c>
    </row>
    <row r="248" spans="1:5" s="319" customFormat="1" ht="15" customHeight="1" x14ac:dyDescent="0.2">
      <c r="A248" s="311"/>
      <c r="B248" s="245" t="s">
        <v>596</v>
      </c>
      <c r="C248" s="312">
        <v>3</v>
      </c>
      <c r="D248" s="312">
        <v>41</v>
      </c>
      <c r="E248" s="313">
        <v>1</v>
      </c>
    </row>
    <row r="249" spans="1:5" s="319" customFormat="1" ht="15" customHeight="1" x14ac:dyDescent="0.2">
      <c r="A249" s="311"/>
      <c r="B249" s="245" t="s">
        <v>147</v>
      </c>
      <c r="C249" s="312">
        <v>3</v>
      </c>
      <c r="D249" s="312">
        <v>42</v>
      </c>
      <c r="E249" s="313">
        <v>4</v>
      </c>
    </row>
    <row r="250" spans="1:5" s="319" customFormat="1" ht="15" customHeight="1" x14ac:dyDescent="0.2">
      <c r="A250" s="311"/>
      <c r="B250" s="245" t="s">
        <v>146</v>
      </c>
      <c r="C250" s="312">
        <v>3</v>
      </c>
      <c r="D250" s="312">
        <v>43</v>
      </c>
      <c r="E250" s="313">
        <v>5</v>
      </c>
    </row>
    <row r="251" spans="1:5" s="319" customFormat="1" ht="15" customHeight="1" x14ac:dyDescent="0.2">
      <c r="A251" s="311"/>
      <c r="B251" s="245" t="s">
        <v>308</v>
      </c>
      <c r="C251" s="312">
        <v>3</v>
      </c>
      <c r="D251" s="312">
        <v>47</v>
      </c>
      <c r="E251" s="313">
        <v>2</v>
      </c>
    </row>
    <row r="252" spans="1:5" s="319" customFormat="1" ht="15" customHeight="1" x14ac:dyDescent="0.2">
      <c r="A252" s="311"/>
      <c r="B252" s="245" t="s">
        <v>144</v>
      </c>
      <c r="C252" s="312">
        <v>3</v>
      </c>
      <c r="D252" s="312">
        <v>49</v>
      </c>
      <c r="E252" s="313">
        <v>5</v>
      </c>
    </row>
    <row r="253" spans="1:5" s="319" customFormat="1" ht="15" customHeight="1" x14ac:dyDescent="0.2">
      <c r="A253" s="311"/>
      <c r="B253" s="245" t="s">
        <v>252</v>
      </c>
      <c r="C253" s="312">
        <v>3</v>
      </c>
      <c r="D253" s="312">
        <v>60</v>
      </c>
      <c r="E253" s="313">
        <v>4</v>
      </c>
    </row>
    <row r="254" spans="1:5" s="319" customFormat="1" ht="15" customHeight="1" x14ac:dyDescent="0.2">
      <c r="A254" s="311"/>
      <c r="B254" s="315" t="s">
        <v>25</v>
      </c>
      <c r="C254" s="316">
        <v>3</v>
      </c>
      <c r="D254" s="316">
        <v>64</v>
      </c>
      <c r="E254" s="314">
        <v>2</v>
      </c>
    </row>
    <row r="255" spans="1:5" s="319" customFormat="1" ht="15" customHeight="1" x14ac:dyDescent="0.2">
      <c r="A255" s="311"/>
      <c r="B255" s="245" t="s">
        <v>137</v>
      </c>
      <c r="C255" s="312">
        <v>3</v>
      </c>
      <c r="D255" s="312">
        <v>65</v>
      </c>
      <c r="E255" s="313">
        <v>4</v>
      </c>
    </row>
    <row r="256" spans="1:5" s="319" customFormat="1" ht="15" customHeight="1" x14ac:dyDescent="0.2">
      <c r="A256" s="311"/>
      <c r="B256" s="245" t="s">
        <v>134</v>
      </c>
      <c r="C256" s="312">
        <v>3</v>
      </c>
      <c r="D256" s="312">
        <v>70</v>
      </c>
      <c r="E256" s="313">
        <v>4</v>
      </c>
    </row>
    <row r="257" spans="1:5" s="319" customFormat="1" ht="15" customHeight="1" x14ac:dyDescent="0.2">
      <c r="A257" s="311"/>
      <c r="B257" s="245" t="s">
        <v>268</v>
      </c>
      <c r="C257" s="312">
        <v>3</v>
      </c>
      <c r="D257" s="312">
        <v>73</v>
      </c>
      <c r="E257" s="313">
        <v>3</v>
      </c>
    </row>
    <row r="258" spans="1:5" s="319" customFormat="1" ht="15" customHeight="1" x14ac:dyDescent="0.2">
      <c r="A258" s="311"/>
      <c r="B258" s="245" t="s">
        <v>36</v>
      </c>
      <c r="C258" s="312">
        <v>3</v>
      </c>
      <c r="D258" s="312">
        <v>74</v>
      </c>
      <c r="E258" s="313">
        <v>5</v>
      </c>
    </row>
    <row r="259" spans="1:5" s="319" customFormat="1" ht="15" customHeight="1" x14ac:dyDescent="0.2">
      <c r="A259" s="311"/>
      <c r="B259" s="245" t="s">
        <v>255</v>
      </c>
      <c r="C259" s="312">
        <v>3</v>
      </c>
      <c r="D259" s="312">
        <v>76</v>
      </c>
      <c r="E259" s="313">
        <v>8</v>
      </c>
    </row>
    <row r="260" spans="1:5" s="319" customFormat="1" ht="15" customHeight="1" x14ac:dyDescent="0.2">
      <c r="A260" s="311"/>
      <c r="B260" s="245" t="s">
        <v>187</v>
      </c>
      <c r="C260" s="312">
        <v>3</v>
      </c>
      <c r="D260" s="312">
        <v>101</v>
      </c>
      <c r="E260" s="314">
        <v>9</v>
      </c>
    </row>
    <row r="261" spans="1:5" s="319" customFormat="1" ht="15" customHeight="1" x14ac:dyDescent="0.2">
      <c r="A261" s="311"/>
      <c r="B261" s="245" t="s">
        <v>500</v>
      </c>
      <c r="C261" s="312">
        <v>3</v>
      </c>
      <c r="D261" s="312">
        <v>173</v>
      </c>
      <c r="E261" s="313">
        <v>9</v>
      </c>
    </row>
    <row r="262" spans="1:5" s="319" customFormat="1" ht="15" customHeight="1" x14ac:dyDescent="0.2">
      <c r="A262" s="311"/>
      <c r="B262" s="245" t="s">
        <v>47</v>
      </c>
      <c r="C262" s="312">
        <v>3</v>
      </c>
      <c r="D262" s="312">
        <v>195</v>
      </c>
      <c r="E262" s="313">
        <v>10</v>
      </c>
    </row>
    <row r="263" spans="1:5" s="319" customFormat="1" ht="15" customHeight="1" x14ac:dyDescent="0.2">
      <c r="A263" s="311"/>
      <c r="B263" s="245" t="s">
        <v>85</v>
      </c>
      <c r="C263" s="312">
        <v>3</v>
      </c>
      <c r="D263" s="312">
        <v>278</v>
      </c>
      <c r="E263" s="313">
        <v>12</v>
      </c>
    </row>
    <row r="264" spans="1:5" s="319" customFormat="1" ht="15" customHeight="1" x14ac:dyDescent="0.2">
      <c r="A264" s="311"/>
      <c r="B264" s="245" t="s">
        <v>84</v>
      </c>
      <c r="C264" s="312">
        <v>3</v>
      </c>
      <c r="D264" s="312">
        <v>283</v>
      </c>
      <c r="E264" s="313">
        <v>13</v>
      </c>
    </row>
    <row r="265" spans="1:5" s="319" customFormat="1" ht="15" customHeight="1" x14ac:dyDescent="0.2">
      <c r="A265" s="311"/>
      <c r="B265" s="245" t="s">
        <v>496</v>
      </c>
      <c r="C265" s="312">
        <v>3</v>
      </c>
      <c r="D265" s="312">
        <v>306</v>
      </c>
      <c r="E265" s="313">
        <v>10</v>
      </c>
    </row>
    <row r="266" spans="1:5" s="319" customFormat="1" ht="15" customHeight="1" x14ac:dyDescent="0.2">
      <c r="A266" s="311" t="s">
        <v>659</v>
      </c>
      <c r="B266" s="245" t="s">
        <v>361</v>
      </c>
      <c r="C266" s="312">
        <v>2</v>
      </c>
      <c r="D266" s="312">
        <v>3</v>
      </c>
      <c r="E266" s="313">
        <v>1</v>
      </c>
    </row>
    <row r="267" spans="1:5" s="319" customFormat="1" ht="15" customHeight="1" x14ac:dyDescent="0.2">
      <c r="A267" s="311"/>
      <c r="B267" s="245" t="s">
        <v>390</v>
      </c>
      <c r="C267" s="312">
        <v>2</v>
      </c>
      <c r="D267" s="312">
        <v>6</v>
      </c>
      <c r="E267" s="313">
        <v>1</v>
      </c>
    </row>
    <row r="268" spans="1:5" s="319" customFormat="1" ht="15" customHeight="1" x14ac:dyDescent="0.2">
      <c r="A268" s="311"/>
      <c r="B268" s="245" t="s">
        <v>181</v>
      </c>
      <c r="C268" s="312">
        <v>2</v>
      </c>
      <c r="D268" s="312">
        <v>6</v>
      </c>
      <c r="E268" s="313">
        <v>2</v>
      </c>
    </row>
    <row r="269" spans="1:5" s="319" customFormat="1" ht="15" customHeight="1" x14ac:dyDescent="0.2">
      <c r="A269" s="311"/>
      <c r="B269" s="245" t="s">
        <v>180</v>
      </c>
      <c r="C269" s="312">
        <v>2</v>
      </c>
      <c r="D269" s="312">
        <v>8</v>
      </c>
      <c r="E269" s="313">
        <v>1</v>
      </c>
    </row>
    <row r="270" spans="1:5" s="319" customFormat="1" ht="15" customHeight="1" x14ac:dyDescent="0.2">
      <c r="A270" s="311"/>
      <c r="B270" s="245" t="s">
        <v>628</v>
      </c>
      <c r="C270" s="312">
        <v>2</v>
      </c>
      <c r="D270" s="312">
        <v>11</v>
      </c>
      <c r="E270" s="313">
        <v>1</v>
      </c>
    </row>
    <row r="271" spans="1:5" s="319" customFormat="1" ht="15" customHeight="1" x14ac:dyDescent="0.2">
      <c r="A271" s="311"/>
      <c r="B271" s="245" t="s">
        <v>177</v>
      </c>
      <c r="C271" s="312">
        <v>2</v>
      </c>
      <c r="D271" s="312">
        <v>11</v>
      </c>
      <c r="E271" s="313">
        <v>1</v>
      </c>
    </row>
    <row r="272" spans="1:5" s="319" customFormat="1" ht="15" customHeight="1" x14ac:dyDescent="0.2">
      <c r="A272" s="311"/>
      <c r="B272" s="245" t="s">
        <v>172</v>
      </c>
      <c r="C272" s="312">
        <v>2</v>
      </c>
      <c r="D272" s="312">
        <v>17</v>
      </c>
      <c r="E272" s="313">
        <v>1</v>
      </c>
    </row>
    <row r="273" spans="1:5" s="319" customFormat="1" ht="15" customHeight="1" x14ac:dyDescent="0.2">
      <c r="A273" s="311"/>
      <c r="B273" s="245" t="s">
        <v>171</v>
      </c>
      <c r="C273" s="312">
        <v>2</v>
      </c>
      <c r="D273" s="312">
        <v>19</v>
      </c>
      <c r="E273" s="313">
        <v>1</v>
      </c>
    </row>
    <row r="274" spans="1:5" s="319" customFormat="1" ht="15" customHeight="1" x14ac:dyDescent="0.2">
      <c r="A274" s="311"/>
      <c r="B274" s="245" t="s">
        <v>168</v>
      </c>
      <c r="C274" s="312">
        <v>2</v>
      </c>
      <c r="D274" s="312">
        <v>21</v>
      </c>
      <c r="E274" s="313">
        <v>2</v>
      </c>
    </row>
    <row r="275" spans="1:5" s="319" customFormat="1" ht="15" customHeight="1" x14ac:dyDescent="0.2">
      <c r="A275" s="311"/>
      <c r="B275" s="245" t="s">
        <v>591</v>
      </c>
      <c r="C275" s="312">
        <v>2</v>
      </c>
      <c r="D275" s="312">
        <v>22</v>
      </c>
      <c r="E275" s="313">
        <v>2</v>
      </c>
    </row>
    <row r="276" spans="1:5" s="319" customFormat="1" ht="15" customHeight="1" x14ac:dyDescent="0.2">
      <c r="A276" s="311"/>
      <c r="B276" s="245" t="s">
        <v>497</v>
      </c>
      <c r="C276" s="312">
        <v>2</v>
      </c>
      <c r="D276" s="312">
        <v>23</v>
      </c>
      <c r="E276" s="313">
        <v>3</v>
      </c>
    </row>
    <row r="277" spans="1:5" s="319" customFormat="1" ht="15" customHeight="1" x14ac:dyDescent="0.2">
      <c r="A277" s="311"/>
      <c r="B277" s="245" t="s">
        <v>162</v>
      </c>
      <c r="C277" s="312">
        <v>2</v>
      </c>
      <c r="D277" s="312">
        <v>27</v>
      </c>
      <c r="E277" s="313">
        <v>1</v>
      </c>
    </row>
    <row r="278" spans="1:5" s="319" customFormat="1" ht="15" customHeight="1" x14ac:dyDescent="0.2">
      <c r="A278" s="311"/>
      <c r="B278" s="245" t="s">
        <v>161</v>
      </c>
      <c r="C278" s="312">
        <v>2</v>
      </c>
      <c r="D278" s="312">
        <v>28</v>
      </c>
      <c r="E278" s="313">
        <v>3</v>
      </c>
    </row>
    <row r="279" spans="1:5" s="319" customFormat="1" ht="15" customHeight="1" x14ac:dyDescent="0.2">
      <c r="A279" s="311"/>
      <c r="B279" s="245" t="s">
        <v>467</v>
      </c>
      <c r="C279" s="312">
        <v>2</v>
      </c>
      <c r="D279" s="312">
        <v>30</v>
      </c>
      <c r="E279" s="313">
        <v>3</v>
      </c>
    </row>
    <row r="280" spans="1:5" s="319" customFormat="1" ht="15" customHeight="1" x14ac:dyDescent="0.2">
      <c r="A280" s="311"/>
      <c r="B280" s="245" t="s">
        <v>195</v>
      </c>
      <c r="C280" s="312">
        <v>2</v>
      </c>
      <c r="D280" s="312">
        <v>30</v>
      </c>
      <c r="E280" s="314">
        <v>5</v>
      </c>
    </row>
    <row r="281" spans="1:5" s="319" customFormat="1" ht="15" customHeight="1" x14ac:dyDescent="0.2">
      <c r="A281" s="311"/>
      <c r="B281" s="245" t="s">
        <v>157</v>
      </c>
      <c r="C281" s="312">
        <v>2</v>
      </c>
      <c r="D281" s="312">
        <v>32</v>
      </c>
      <c r="E281" s="313">
        <v>6</v>
      </c>
    </row>
    <row r="282" spans="1:5" s="319" customFormat="1" ht="15" customHeight="1" x14ac:dyDescent="0.2">
      <c r="A282" s="311"/>
      <c r="B282" s="245" t="s">
        <v>154</v>
      </c>
      <c r="C282" s="312">
        <v>2</v>
      </c>
      <c r="D282" s="312">
        <v>33</v>
      </c>
      <c r="E282" s="313">
        <v>6</v>
      </c>
    </row>
    <row r="283" spans="1:5" s="319" customFormat="1" ht="15" customHeight="1" x14ac:dyDescent="0.2">
      <c r="A283" s="311"/>
      <c r="B283" s="245" t="s">
        <v>238</v>
      </c>
      <c r="C283" s="312">
        <v>2</v>
      </c>
      <c r="D283" s="312">
        <v>34</v>
      </c>
      <c r="E283" s="313">
        <v>3</v>
      </c>
    </row>
    <row r="284" spans="1:5" s="319" customFormat="1" ht="15" customHeight="1" x14ac:dyDescent="0.2">
      <c r="A284" s="311"/>
      <c r="B284" s="245" t="s">
        <v>421</v>
      </c>
      <c r="C284" s="312">
        <v>2</v>
      </c>
      <c r="D284" s="312">
        <v>38</v>
      </c>
      <c r="E284" s="313">
        <v>3</v>
      </c>
    </row>
    <row r="285" spans="1:5" s="319" customFormat="1" ht="15" customHeight="1" x14ac:dyDescent="0.2">
      <c r="A285" s="311"/>
      <c r="B285" s="245" t="s">
        <v>37</v>
      </c>
      <c r="C285" s="312">
        <v>2</v>
      </c>
      <c r="D285" s="312">
        <v>38</v>
      </c>
      <c r="E285" s="313">
        <v>4</v>
      </c>
    </row>
    <row r="286" spans="1:5" s="319" customFormat="1" ht="15" customHeight="1" x14ac:dyDescent="0.2">
      <c r="A286" s="311"/>
      <c r="B286" s="245" t="s">
        <v>408</v>
      </c>
      <c r="C286" s="312">
        <v>2</v>
      </c>
      <c r="D286" s="312">
        <v>41</v>
      </c>
      <c r="E286" s="313">
        <v>4</v>
      </c>
    </row>
    <row r="287" spans="1:5" s="319" customFormat="1" ht="15" customHeight="1" x14ac:dyDescent="0.2">
      <c r="A287" s="311"/>
      <c r="B287" s="245" t="s">
        <v>499</v>
      </c>
      <c r="C287" s="312">
        <v>2</v>
      </c>
      <c r="D287" s="312">
        <v>45</v>
      </c>
      <c r="E287" s="313">
        <v>2</v>
      </c>
    </row>
    <row r="288" spans="1:5" s="319" customFormat="1" ht="15" customHeight="1" x14ac:dyDescent="0.2">
      <c r="A288" s="311"/>
      <c r="B288" s="245" t="s">
        <v>140</v>
      </c>
      <c r="C288" s="312">
        <v>2</v>
      </c>
      <c r="D288" s="312">
        <v>58</v>
      </c>
      <c r="E288" s="313">
        <v>3</v>
      </c>
    </row>
    <row r="289" spans="1:5" s="319" customFormat="1" ht="15" customHeight="1" x14ac:dyDescent="0.2">
      <c r="A289" s="311"/>
      <c r="B289" s="245" t="s">
        <v>131</v>
      </c>
      <c r="C289" s="312">
        <v>2</v>
      </c>
      <c r="D289" s="312">
        <v>75</v>
      </c>
      <c r="E289" s="313">
        <v>8</v>
      </c>
    </row>
    <row r="290" spans="1:5" s="319" customFormat="1" ht="15" customHeight="1" x14ac:dyDescent="0.2">
      <c r="A290" s="311"/>
      <c r="B290" s="245" t="s">
        <v>42</v>
      </c>
      <c r="C290" s="312">
        <v>2</v>
      </c>
      <c r="D290" s="312">
        <v>80</v>
      </c>
      <c r="E290" s="313">
        <v>9</v>
      </c>
    </row>
    <row r="291" spans="1:5" s="319" customFormat="1" ht="15" customHeight="1" x14ac:dyDescent="0.2">
      <c r="A291" s="311"/>
      <c r="B291" s="245" t="s">
        <v>116</v>
      </c>
      <c r="C291" s="312">
        <v>2</v>
      </c>
      <c r="D291" s="312">
        <v>103</v>
      </c>
      <c r="E291" s="313">
        <v>5</v>
      </c>
    </row>
    <row r="292" spans="1:5" s="319" customFormat="1" ht="15" customHeight="1" x14ac:dyDescent="0.2">
      <c r="A292" s="311"/>
      <c r="B292" s="245" t="s">
        <v>15</v>
      </c>
      <c r="C292" s="312">
        <v>2</v>
      </c>
      <c r="D292" s="312">
        <v>873</v>
      </c>
      <c r="E292" s="313">
        <v>20</v>
      </c>
    </row>
    <row r="293" spans="1:5" s="319" customFormat="1" ht="15" customHeight="1" x14ac:dyDescent="0.2">
      <c r="A293" s="311" t="s">
        <v>660</v>
      </c>
      <c r="B293" s="245" t="s">
        <v>572</v>
      </c>
      <c r="C293" s="312">
        <v>1</v>
      </c>
      <c r="D293" s="312">
        <v>4</v>
      </c>
      <c r="E293" s="313">
        <v>1</v>
      </c>
    </row>
    <row r="294" spans="1:5" s="319" customFormat="1" ht="15" customHeight="1" x14ac:dyDescent="0.2">
      <c r="A294" s="311"/>
      <c r="B294" s="245" t="s">
        <v>420</v>
      </c>
      <c r="C294" s="312">
        <v>1</v>
      </c>
      <c r="D294" s="312">
        <v>4</v>
      </c>
      <c r="E294" s="313">
        <v>1</v>
      </c>
    </row>
    <row r="295" spans="1:5" s="319" customFormat="1" ht="15" customHeight="1" x14ac:dyDescent="0.2">
      <c r="A295" s="311"/>
      <c r="B295" s="245" t="s">
        <v>550</v>
      </c>
      <c r="C295" s="312">
        <v>1</v>
      </c>
      <c r="D295" s="312">
        <v>5</v>
      </c>
      <c r="E295" s="313">
        <v>1</v>
      </c>
    </row>
    <row r="296" spans="1:5" s="319" customFormat="1" ht="15" customHeight="1" x14ac:dyDescent="0.2">
      <c r="A296" s="311"/>
      <c r="B296" s="245" t="s">
        <v>608</v>
      </c>
      <c r="C296" s="312">
        <v>1</v>
      </c>
      <c r="D296" s="312">
        <v>5</v>
      </c>
      <c r="E296" s="313">
        <v>2</v>
      </c>
    </row>
    <row r="297" spans="1:5" s="319" customFormat="1" ht="15" customHeight="1" x14ac:dyDescent="0.2">
      <c r="A297" s="311"/>
      <c r="B297" s="245" t="s">
        <v>549</v>
      </c>
      <c r="C297" s="312">
        <v>1</v>
      </c>
      <c r="D297" s="312">
        <v>6</v>
      </c>
      <c r="E297" s="313">
        <v>1</v>
      </c>
    </row>
    <row r="298" spans="1:5" s="319" customFormat="1" ht="15" customHeight="1" x14ac:dyDescent="0.2">
      <c r="A298" s="311"/>
      <c r="B298" s="245" t="s">
        <v>182</v>
      </c>
      <c r="C298" s="312">
        <v>1</v>
      </c>
      <c r="D298" s="312">
        <v>6</v>
      </c>
      <c r="E298" s="313">
        <v>2</v>
      </c>
    </row>
    <row r="299" spans="1:5" s="319" customFormat="1" ht="15" customHeight="1" x14ac:dyDescent="0.2">
      <c r="A299" s="311"/>
      <c r="B299" s="245" t="s">
        <v>227</v>
      </c>
      <c r="C299" s="312">
        <v>1</v>
      </c>
      <c r="D299" s="312">
        <v>7</v>
      </c>
      <c r="E299" s="313">
        <v>4</v>
      </c>
    </row>
    <row r="300" spans="1:5" s="319" customFormat="1" ht="15" customHeight="1" x14ac:dyDescent="0.2">
      <c r="A300" s="311"/>
      <c r="B300" s="245" t="s">
        <v>606</v>
      </c>
      <c r="C300" s="312">
        <v>1</v>
      </c>
      <c r="D300" s="312">
        <v>9</v>
      </c>
      <c r="E300" s="313">
        <v>1</v>
      </c>
    </row>
    <row r="301" spans="1:5" s="319" customFormat="1" ht="15" customHeight="1" x14ac:dyDescent="0.2">
      <c r="A301" s="311"/>
      <c r="B301" s="245" t="s">
        <v>179</v>
      </c>
      <c r="C301" s="312">
        <v>1</v>
      </c>
      <c r="D301" s="312">
        <v>10</v>
      </c>
      <c r="E301" s="313">
        <v>2</v>
      </c>
    </row>
    <row r="302" spans="1:5" s="319" customFormat="1" ht="15" customHeight="1" x14ac:dyDescent="0.2">
      <c r="A302" s="311"/>
      <c r="B302" s="245" t="s">
        <v>178</v>
      </c>
      <c r="C302" s="312">
        <v>1</v>
      </c>
      <c r="D302" s="312">
        <v>11</v>
      </c>
      <c r="E302" s="313">
        <v>1</v>
      </c>
    </row>
    <row r="303" spans="1:5" s="319" customFormat="1" ht="15" customHeight="1" x14ac:dyDescent="0.2">
      <c r="A303" s="311"/>
      <c r="B303" s="245" t="s">
        <v>545</v>
      </c>
      <c r="C303" s="312">
        <v>1</v>
      </c>
      <c r="D303" s="312">
        <v>11</v>
      </c>
      <c r="E303" s="313">
        <v>2</v>
      </c>
    </row>
    <row r="304" spans="1:5" s="319" customFormat="1" ht="15" customHeight="1" x14ac:dyDescent="0.2">
      <c r="A304" s="311"/>
      <c r="B304" s="245" t="s">
        <v>546</v>
      </c>
      <c r="C304" s="312">
        <v>1</v>
      </c>
      <c r="D304" s="312">
        <v>11</v>
      </c>
      <c r="E304" s="313">
        <v>2</v>
      </c>
    </row>
    <row r="305" spans="1:5" s="319" customFormat="1" ht="15" customHeight="1" x14ac:dyDescent="0.2">
      <c r="A305" s="311"/>
      <c r="B305" s="245" t="s">
        <v>358</v>
      </c>
      <c r="C305" s="312">
        <v>1</v>
      </c>
      <c r="D305" s="312">
        <v>12</v>
      </c>
      <c r="E305" s="313">
        <v>3</v>
      </c>
    </row>
    <row r="306" spans="1:5" s="319" customFormat="1" ht="15" customHeight="1" x14ac:dyDescent="0.2">
      <c r="A306" s="311"/>
      <c r="B306" s="245" t="s">
        <v>605</v>
      </c>
      <c r="C306" s="312">
        <v>1</v>
      </c>
      <c r="D306" s="312">
        <v>13</v>
      </c>
      <c r="E306" s="313">
        <v>1</v>
      </c>
    </row>
    <row r="307" spans="1:5" s="319" customFormat="1" ht="15" customHeight="1" x14ac:dyDescent="0.2">
      <c r="A307" s="311"/>
      <c r="B307" s="245" t="s">
        <v>174</v>
      </c>
      <c r="C307" s="312">
        <v>1</v>
      </c>
      <c r="D307" s="312">
        <v>14</v>
      </c>
      <c r="E307" s="313">
        <v>1</v>
      </c>
    </row>
    <row r="308" spans="1:5" s="319" customFormat="1" ht="15" customHeight="1" x14ac:dyDescent="0.2">
      <c r="A308" s="311"/>
      <c r="B308" s="245" t="s">
        <v>601</v>
      </c>
      <c r="C308" s="312">
        <v>1</v>
      </c>
      <c r="D308" s="312">
        <v>16</v>
      </c>
      <c r="E308" s="313">
        <v>1</v>
      </c>
    </row>
    <row r="309" spans="1:5" s="319" customFormat="1" ht="15" customHeight="1" x14ac:dyDescent="0.2">
      <c r="A309" s="311"/>
      <c r="B309" s="245" t="s">
        <v>173</v>
      </c>
      <c r="C309" s="312">
        <v>1</v>
      </c>
      <c r="D309" s="312">
        <v>17</v>
      </c>
      <c r="E309" s="313">
        <v>2</v>
      </c>
    </row>
    <row r="310" spans="1:5" s="319" customFormat="1" ht="15" customHeight="1" x14ac:dyDescent="0.2">
      <c r="A310" s="311"/>
      <c r="B310" s="245" t="s">
        <v>194</v>
      </c>
      <c r="C310" s="312">
        <v>1</v>
      </c>
      <c r="D310" s="312">
        <v>19</v>
      </c>
      <c r="E310" s="314">
        <v>5</v>
      </c>
    </row>
    <row r="311" spans="1:5" s="319" customFormat="1" ht="15" customHeight="1" x14ac:dyDescent="0.2">
      <c r="A311" s="311"/>
      <c r="B311" s="245" t="s">
        <v>57</v>
      </c>
      <c r="C311" s="312">
        <v>1</v>
      </c>
      <c r="D311" s="312">
        <v>19</v>
      </c>
      <c r="E311" s="313">
        <v>5</v>
      </c>
    </row>
    <row r="312" spans="1:5" s="319" customFormat="1" ht="15" customHeight="1" x14ac:dyDescent="0.2">
      <c r="A312" s="311"/>
      <c r="B312" s="245" t="s">
        <v>169</v>
      </c>
      <c r="C312" s="312">
        <v>1</v>
      </c>
      <c r="D312" s="312">
        <v>20</v>
      </c>
      <c r="E312" s="313">
        <v>1</v>
      </c>
    </row>
    <row r="313" spans="1:5" s="319" customFormat="1" ht="15" customHeight="1" x14ac:dyDescent="0.2">
      <c r="A313" s="311"/>
      <c r="B313" s="245" t="s">
        <v>239</v>
      </c>
      <c r="C313" s="312">
        <v>1</v>
      </c>
      <c r="D313" s="312">
        <v>23</v>
      </c>
      <c r="E313" s="313">
        <v>3</v>
      </c>
    </row>
    <row r="314" spans="1:5" s="319" customFormat="1" ht="15" customHeight="1" x14ac:dyDescent="0.2">
      <c r="A314" s="311"/>
      <c r="B314" s="245" t="s">
        <v>167</v>
      </c>
      <c r="C314" s="312">
        <v>1</v>
      </c>
      <c r="D314" s="312">
        <v>24</v>
      </c>
      <c r="E314" s="313">
        <v>2</v>
      </c>
    </row>
    <row r="315" spans="1:5" s="319" customFormat="1" ht="15" customHeight="1" x14ac:dyDescent="0.2">
      <c r="A315" s="311"/>
      <c r="B315" s="245" t="s">
        <v>483</v>
      </c>
      <c r="C315" s="312">
        <v>1</v>
      </c>
      <c r="D315" s="312">
        <v>28</v>
      </c>
      <c r="E315" s="313">
        <v>3</v>
      </c>
    </row>
    <row r="316" spans="1:5" s="319" customFormat="1" ht="15" customHeight="1" x14ac:dyDescent="0.2">
      <c r="A316" s="311"/>
      <c r="B316" s="245" t="s">
        <v>230</v>
      </c>
      <c r="C316" s="312">
        <v>1</v>
      </c>
      <c r="D316" s="312">
        <v>29</v>
      </c>
      <c r="E316" s="313">
        <v>3</v>
      </c>
    </row>
    <row r="317" spans="1:5" s="319" customFormat="1" ht="15" customHeight="1" x14ac:dyDescent="0.2">
      <c r="A317" s="311"/>
      <c r="B317" s="245" t="s">
        <v>159</v>
      </c>
      <c r="C317" s="312">
        <v>1</v>
      </c>
      <c r="D317" s="312">
        <v>29</v>
      </c>
      <c r="E317" s="313">
        <v>4</v>
      </c>
    </row>
    <row r="318" spans="1:5" s="319" customFormat="1" ht="15" customHeight="1" x14ac:dyDescent="0.2">
      <c r="A318" s="311"/>
      <c r="B318" s="245" t="s">
        <v>629</v>
      </c>
      <c r="C318" s="312">
        <v>1</v>
      </c>
      <c r="D318" s="312">
        <v>31</v>
      </c>
      <c r="E318" s="313">
        <v>2</v>
      </c>
    </row>
    <row r="319" spans="1:5" s="319" customFormat="1" ht="15" customHeight="1" x14ac:dyDescent="0.2">
      <c r="A319" s="311"/>
      <c r="B319" s="245" t="s">
        <v>453</v>
      </c>
      <c r="C319" s="312">
        <v>1</v>
      </c>
      <c r="D319" s="312">
        <v>36</v>
      </c>
      <c r="E319" s="313">
        <v>5</v>
      </c>
    </row>
    <row r="320" spans="1:5" s="319" customFormat="1" ht="15" customHeight="1" x14ac:dyDescent="0.2">
      <c r="A320" s="311"/>
      <c r="B320" s="245" t="s">
        <v>152</v>
      </c>
      <c r="C320" s="312">
        <v>1</v>
      </c>
      <c r="D320" s="312">
        <v>37</v>
      </c>
      <c r="E320" s="313">
        <v>3</v>
      </c>
    </row>
    <row r="321" spans="1:5" s="319" customFormat="1" ht="15" customHeight="1" x14ac:dyDescent="0.2">
      <c r="A321" s="311"/>
      <c r="B321" s="245" t="s">
        <v>151</v>
      </c>
      <c r="C321" s="312">
        <v>1</v>
      </c>
      <c r="D321" s="312">
        <v>38</v>
      </c>
      <c r="E321" s="313">
        <v>4</v>
      </c>
    </row>
    <row r="322" spans="1:5" s="319" customFormat="1" ht="15" customHeight="1" x14ac:dyDescent="0.2">
      <c r="A322" s="311"/>
      <c r="B322" s="245" t="s">
        <v>149</v>
      </c>
      <c r="C322" s="312">
        <v>1</v>
      </c>
      <c r="D322" s="312">
        <v>39</v>
      </c>
      <c r="E322" s="313">
        <v>2</v>
      </c>
    </row>
    <row r="323" spans="1:5" s="319" customFormat="1" ht="15" customHeight="1" x14ac:dyDescent="0.2">
      <c r="A323" s="311"/>
      <c r="B323" s="245" t="s">
        <v>452</v>
      </c>
      <c r="C323" s="312">
        <v>1</v>
      </c>
      <c r="D323" s="312">
        <v>39</v>
      </c>
      <c r="E323" s="313">
        <v>2</v>
      </c>
    </row>
    <row r="324" spans="1:5" s="319" customFormat="1" ht="15" customHeight="1" x14ac:dyDescent="0.2">
      <c r="A324" s="311"/>
      <c r="B324" s="245" t="s">
        <v>192</v>
      </c>
      <c r="C324" s="312">
        <v>1</v>
      </c>
      <c r="D324" s="312">
        <v>42</v>
      </c>
      <c r="E324" s="314">
        <v>6</v>
      </c>
    </row>
    <row r="325" spans="1:5" s="319" customFormat="1" ht="15" customHeight="1" x14ac:dyDescent="0.2">
      <c r="A325" s="311"/>
      <c r="B325" s="245" t="s">
        <v>40</v>
      </c>
      <c r="C325" s="312">
        <v>1</v>
      </c>
      <c r="D325" s="312">
        <v>53</v>
      </c>
      <c r="E325" s="313">
        <v>7</v>
      </c>
    </row>
    <row r="326" spans="1:5" s="319" customFormat="1" ht="15" customHeight="1" x14ac:dyDescent="0.2">
      <c r="A326" s="311"/>
      <c r="B326" s="245" t="s">
        <v>479</v>
      </c>
      <c r="C326" s="312">
        <v>1</v>
      </c>
      <c r="D326" s="312">
        <v>55</v>
      </c>
      <c r="E326" s="313">
        <v>4</v>
      </c>
    </row>
    <row r="327" spans="1:5" s="319" customFormat="1" ht="15" customHeight="1" x14ac:dyDescent="0.2">
      <c r="A327" s="311"/>
      <c r="B327" s="245" t="s">
        <v>567</v>
      </c>
      <c r="C327" s="312">
        <v>1</v>
      </c>
      <c r="D327" s="312">
        <v>65</v>
      </c>
      <c r="E327" s="313">
        <v>3</v>
      </c>
    </row>
    <row r="328" spans="1:5" s="319" customFormat="1" ht="15" customHeight="1" x14ac:dyDescent="0.2">
      <c r="A328" s="311"/>
      <c r="B328" s="245" t="s">
        <v>356</v>
      </c>
      <c r="C328" s="312">
        <v>1</v>
      </c>
      <c r="D328" s="312">
        <v>66</v>
      </c>
      <c r="E328" s="313">
        <v>8</v>
      </c>
    </row>
    <row r="329" spans="1:5" s="319" customFormat="1" ht="15" customHeight="1" x14ac:dyDescent="0.2">
      <c r="A329" s="311"/>
      <c r="B329" s="245" t="s">
        <v>247</v>
      </c>
      <c r="C329" s="312">
        <v>1</v>
      </c>
      <c r="D329" s="312">
        <v>72</v>
      </c>
      <c r="E329" s="313">
        <v>4</v>
      </c>
    </row>
    <row r="330" spans="1:5" s="319" customFormat="1" ht="15" customHeight="1" x14ac:dyDescent="0.2">
      <c r="A330" s="311"/>
      <c r="B330" s="245" t="s">
        <v>129</v>
      </c>
      <c r="C330" s="312">
        <v>1</v>
      </c>
      <c r="D330" s="312">
        <v>78</v>
      </c>
      <c r="E330" s="313">
        <v>7</v>
      </c>
    </row>
    <row r="331" spans="1:5" s="319" customFormat="1" ht="15" customHeight="1" x14ac:dyDescent="0.2">
      <c r="A331" s="311"/>
      <c r="B331" s="245" t="s">
        <v>569</v>
      </c>
      <c r="C331" s="312">
        <v>1</v>
      </c>
      <c r="D331" s="312">
        <v>87</v>
      </c>
      <c r="E331" s="313">
        <v>5</v>
      </c>
    </row>
    <row r="332" spans="1:5" s="319" customFormat="1" ht="15" customHeight="1" x14ac:dyDescent="0.2">
      <c r="A332" s="311"/>
      <c r="B332" s="245" t="s">
        <v>125</v>
      </c>
      <c r="C332" s="312">
        <v>1</v>
      </c>
      <c r="D332" s="312">
        <v>89</v>
      </c>
      <c r="E332" s="313">
        <v>6</v>
      </c>
    </row>
    <row r="333" spans="1:5" s="319" customFormat="1" ht="15" customHeight="1" x14ac:dyDescent="0.2">
      <c r="A333" s="311"/>
      <c r="B333" s="245" t="s">
        <v>113</v>
      </c>
      <c r="C333" s="312">
        <v>1</v>
      </c>
      <c r="D333" s="312">
        <v>105</v>
      </c>
      <c r="E333" s="313">
        <v>4</v>
      </c>
    </row>
    <row r="334" spans="1:5" s="319" customFormat="1" ht="15" customHeight="1" x14ac:dyDescent="0.2">
      <c r="A334" s="311"/>
      <c r="B334" s="245" t="s">
        <v>191</v>
      </c>
      <c r="C334" s="312">
        <v>1</v>
      </c>
      <c r="D334" s="312">
        <v>110</v>
      </c>
      <c r="E334" s="314">
        <v>6</v>
      </c>
    </row>
    <row r="335" spans="1:5" s="319" customFormat="1" ht="15" customHeight="1" x14ac:dyDescent="0.2">
      <c r="A335" s="311"/>
      <c r="B335" s="245" t="s">
        <v>101</v>
      </c>
      <c r="C335" s="312">
        <v>1</v>
      </c>
      <c r="D335" s="312">
        <v>167</v>
      </c>
      <c r="E335" s="313">
        <v>7</v>
      </c>
    </row>
    <row r="336" spans="1:5" s="319" customFormat="1" ht="15" customHeight="1" x14ac:dyDescent="0.2">
      <c r="A336" s="311"/>
      <c r="B336" s="245" t="s">
        <v>97</v>
      </c>
      <c r="C336" s="312">
        <v>1</v>
      </c>
      <c r="D336" s="312">
        <v>204</v>
      </c>
      <c r="E336" s="313">
        <v>5</v>
      </c>
    </row>
    <row r="337" spans="1:5" s="319" customFormat="1" ht="15" customHeight="1" x14ac:dyDescent="0.2">
      <c r="A337" s="311"/>
      <c r="B337" s="245" t="s">
        <v>535</v>
      </c>
      <c r="C337" s="312">
        <v>1</v>
      </c>
      <c r="D337" s="312">
        <v>255</v>
      </c>
      <c r="E337" s="313">
        <v>7</v>
      </c>
    </row>
    <row r="338" spans="1:5" s="319" customFormat="1" ht="15" customHeight="1" x14ac:dyDescent="0.2">
      <c r="A338" s="311"/>
      <c r="B338" s="268" t="s">
        <v>83</v>
      </c>
      <c r="C338" s="370">
        <v>1</v>
      </c>
      <c r="D338" s="370">
        <v>289</v>
      </c>
      <c r="E338" s="371">
        <v>19</v>
      </c>
    </row>
    <row r="339" spans="1:5" s="319" customFormat="1" ht="15" customHeight="1" thickBot="1" x14ac:dyDescent="0.25">
      <c r="A339" s="311"/>
      <c r="B339" s="268" t="s">
        <v>53</v>
      </c>
      <c r="C339" s="370">
        <v>1</v>
      </c>
      <c r="D339" s="370">
        <v>323</v>
      </c>
      <c r="E339" s="371">
        <v>20</v>
      </c>
    </row>
    <row r="340" spans="1:5" s="319" customFormat="1" ht="15" customHeight="1" x14ac:dyDescent="0.2">
      <c r="A340" s="392"/>
      <c r="B340" s="296"/>
      <c r="C340" s="396"/>
      <c r="D340" s="396"/>
      <c r="E340" s="397"/>
    </row>
    <row r="341" spans="1:5" s="319" customFormat="1" ht="15" customHeight="1" x14ac:dyDescent="0.2">
      <c r="A341" s="387">
        <f>COUNT(C6:C339)</f>
        <v>334</v>
      </c>
      <c r="B341" s="319" t="s">
        <v>222</v>
      </c>
      <c r="C341" s="383">
        <f>SUM(C6:C339)</f>
        <v>10279</v>
      </c>
      <c r="D341" s="384" t="s">
        <v>457</v>
      </c>
      <c r="E341" s="388"/>
    </row>
    <row r="342" spans="1:5" s="319" customFormat="1" ht="15" customHeight="1" x14ac:dyDescent="0.2">
      <c r="A342" s="387"/>
      <c r="C342" s="385">
        <f>+C341/A341</f>
        <v>30.775449101796408</v>
      </c>
      <c r="D342" s="386" t="s">
        <v>609</v>
      </c>
      <c r="E342" s="389"/>
    </row>
    <row r="343" spans="1:5" s="319" customFormat="1" ht="15" customHeight="1" thickBot="1" x14ac:dyDescent="0.25">
      <c r="A343" s="393"/>
      <c r="B343" s="390"/>
      <c r="C343" s="394"/>
      <c r="D343" s="395"/>
      <c r="E343" s="391"/>
    </row>
    <row r="344" spans="1:5" s="319" customFormat="1" ht="15" customHeight="1" x14ac:dyDescent="0.2">
      <c r="A344" s="339"/>
      <c r="C344" s="369"/>
      <c r="D344" s="369"/>
      <c r="E344" s="369"/>
    </row>
    <row r="345" spans="1:5" s="319" customFormat="1" ht="15" customHeight="1" x14ac:dyDescent="0.2">
      <c r="A345" s="339"/>
      <c r="C345" s="369"/>
      <c r="D345" s="369"/>
      <c r="E345" s="369"/>
    </row>
    <row r="346" spans="1:5" s="319" customFormat="1" ht="15" customHeight="1" x14ac:dyDescent="0.2">
      <c r="A346" s="339"/>
      <c r="C346" s="369"/>
      <c r="D346" s="369"/>
      <c r="E346" s="369"/>
    </row>
    <row r="347" spans="1:5" s="319" customFormat="1" ht="15" customHeight="1" x14ac:dyDescent="0.2">
      <c r="A347" s="339"/>
      <c r="C347" s="369"/>
      <c r="D347" s="369"/>
      <c r="E347" s="369"/>
    </row>
    <row r="348" spans="1:5" s="319" customFormat="1" ht="15" customHeight="1" x14ac:dyDescent="0.2">
      <c r="A348" s="339"/>
      <c r="C348" s="369"/>
      <c r="D348" s="369"/>
      <c r="E348" s="369"/>
    </row>
    <row r="349" spans="1:5" s="319" customFormat="1" ht="15" customHeight="1" x14ac:dyDescent="0.2">
      <c r="A349" s="339"/>
      <c r="C349" s="369"/>
      <c r="D349" s="369"/>
      <c r="E349" s="369"/>
    </row>
    <row r="350" spans="1:5" s="319" customFormat="1" ht="15" customHeight="1" x14ac:dyDescent="0.2">
      <c r="A350" s="339"/>
      <c r="C350" s="369"/>
      <c r="D350" s="369"/>
      <c r="E350" s="369"/>
    </row>
    <row r="351" spans="1:5" s="319" customFormat="1" ht="15" customHeight="1" x14ac:dyDescent="0.2">
      <c r="A351" s="339"/>
      <c r="C351" s="369"/>
      <c r="D351" s="369"/>
      <c r="E351" s="369"/>
    </row>
    <row r="352" spans="1:5" s="319" customFormat="1" ht="15" customHeight="1" x14ac:dyDescent="0.2">
      <c r="A352" s="339"/>
      <c r="C352" s="369"/>
      <c r="D352" s="369"/>
      <c r="E352" s="369"/>
    </row>
    <row r="353" spans="1:5" s="319" customFormat="1" ht="15" customHeight="1" x14ac:dyDescent="0.2">
      <c r="A353" s="339"/>
      <c r="C353" s="369"/>
      <c r="D353" s="369"/>
      <c r="E353" s="369"/>
    </row>
    <row r="354" spans="1:5" s="319" customFormat="1" ht="15" customHeight="1" x14ac:dyDescent="0.2">
      <c r="A354" s="339"/>
      <c r="C354" s="369"/>
      <c r="D354" s="369"/>
      <c r="E354" s="369"/>
    </row>
    <row r="355" spans="1:5" s="319" customFormat="1" ht="15" customHeight="1" x14ac:dyDescent="0.2">
      <c r="A355" s="339"/>
      <c r="C355" s="369"/>
      <c r="D355" s="369"/>
      <c r="E355" s="369"/>
    </row>
    <row r="356" spans="1:5" s="319" customFormat="1" ht="15" customHeight="1" x14ac:dyDescent="0.2">
      <c r="A356" s="339"/>
      <c r="C356" s="369"/>
      <c r="D356" s="369"/>
      <c r="E356" s="369"/>
    </row>
    <row r="357" spans="1:5" s="319" customFormat="1" ht="15" customHeight="1" x14ac:dyDescent="0.2">
      <c r="A357" s="339"/>
      <c r="C357" s="369"/>
      <c r="D357" s="369"/>
      <c r="E357" s="369"/>
    </row>
    <row r="358" spans="1:5" s="319" customFormat="1" ht="15" customHeight="1" x14ac:dyDescent="0.2">
      <c r="A358" s="339"/>
      <c r="C358" s="369"/>
      <c r="D358" s="369"/>
      <c r="E358" s="369"/>
    </row>
    <row r="359" spans="1:5" s="319" customFormat="1" ht="15" customHeight="1" x14ac:dyDescent="0.2">
      <c r="A359" s="339"/>
      <c r="C359" s="369"/>
      <c r="D359" s="369"/>
      <c r="E359" s="369"/>
    </row>
    <row r="360" spans="1:5" s="319" customFormat="1" ht="15" customHeight="1" x14ac:dyDescent="0.2">
      <c r="A360" s="339"/>
      <c r="C360" s="369"/>
      <c r="D360" s="369"/>
      <c r="E360" s="369"/>
    </row>
    <row r="361" spans="1:5" s="319" customFormat="1" ht="15" customHeight="1" x14ac:dyDescent="0.2">
      <c r="A361" s="339"/>
      <c r="C361" s="369"/>
      <c r="D361" s="369"/>
      <c r="E361" s="369"/>
    </row>
    <row r="362" spans="1:5" s="319" customFormat="1" ht="15" customHeight="1" x14ac:dyDescent="0.2">
      <c r="A362" s="339"/>
      <c r="C362" s="369"/>
      <c r="D362" s="369"/>
      <c r="E362" s="369"/>
    </row>
    <row r="363" spans="1:5" s="319" customFormat="1" ht="15" customHeight="1" x14ac:dyDescent="0.2">
      <c r="A363" s="339"/>
      <c r="C363" s="369"/>
      <c r="D363" s="369"/>
      <c r="E363" s="369"/>
    </row>
    <row r="364" spans="1:5" s="319" customFormat="1" ht="15" customHeight="1" x14ac:dyDescent="0.2">
      <c r="A364" s="339"/>
      <c r="C364" s="369"/>
      <c r="D364" s="369"/>
      <c r="E364" s="369"/>
    </row>
    <row r="365" spans="1:5" s="319" customFormat="1" ht="15" customHeight="1" x14ac:dyDescent="0.2">
      <c r="A365" s="339"/>
      <c r="C365" s="369"/>
      <c r="D365" s="369"/>
      <c r="E365" s="369"/>
    </row>
    <row r="366" spans="1:5" s="319" customFormat="1" ht="15" customHeight="1" x14ac:dyDescent="0.2">
      <c r="A366" s="339"/>
      <c r="C366" s="369"/>
      <c r="D366" s="369"/>
      <c r="E366" s="369"/>
    </row>
    <row r="367" spans="1:5" s="319" customFormat="1" ht="15" customHeight="1" x14ac:dyDescent="0.2">
      <c r="A367" s="339"/>
      <c r="C367" s="369"/>
      <c r="D367" s="369"/>
      <c r="E367" s="369"/>
    </row>
    <row r="368" spans="1:5" s="319" customFormat="1" ht="15" customHeight="1" x14ac:dyDescent="0.2">
      <c r="A368" s="339"/>
      <c r="C368" s="369"/>
      <c r="D368" s="369"/>
      <c r="E368" s="369"/>
    </row>
    <row r="369" spans="1:5" s="319" customFormat="1" ht="15" customHeight="1" x14ac:dyDescent="0.2">
      <c r="A369" s="339"/>
      <c r="C369" s="369"/>
      <c r="D369" s="369"/>
      <c r="E369" s="369"/>
    </row>
    <row r="370" spans="1:5" s="319" customFormat="1" ht="15" customHeight="1" x14ac:dyDescent="0.2">
      <c r="A370" s="339"/>
      <c r="C370" s="369"/>
      <c r="D370" s="369"/>
      <c r="E370" s="369"/>
    </row>
    <row r="371" spans="1:5" s="319" customFormat="1" ht="15" customHeight="1" x14ac:dyDescent="0.2">
      <c r="A371" s="339"/>
      <c r="C371" s="369"/>
      <c r="D371" s="369"/>
      <c r="E371" s="369"/>
    </row>
    <row r="372" spans="1:5" s="319" customFormat="1" ht="15" customHeight="1" x14ac:dyDescent="0.2">
      <c r="A372" s="339"/>
      <c r="C372" s="369"/>
      <c r="D372" s="369"/>
      <c r="E372" s="369"/>
    </row>
    <row r="373" spans="1:5" s="319" customFormat="1" ht="15" customHeight="1" x14ac:dyDescent="0.2">
      <c r="A373" s="339"/>
      <c r="C373" s="369"/>
      <c r="D373" s="369"/>
      <c r="E373" s="369"/>
    </row>
    <row r="374" spans="1:5" s="319" customFormat="1" ht="15" customHeight="1" x14ac:dyDescent="0.2">
      <c r="A374" s="339"/>
      <c r="C374" s="369"/>
      <c r="D374" s="369"/>
      <c r="E374" s="369"/>
    </row>
    <row r="375" spans="1:5" s="319" customFormat="1" ht="15" customHeight="1" x14ac:dyDescent="0.2">
      <c r="A375" s="339"/>
      <c r="C375" s="369"/>
      <c r="D375" s="369"/>
      <c r="E375" s="369"/>
    </row>
    <row r="376" spans="1:5" s="319" customFormat="1" ht="15" customHeight="1" x14ac:dyDescent="0.2">
      <c r="A376" s="339"/>
      <c r="C376" s="369"/>
      <c r="D376" s="369"/>
      <c r="E376" s="369"/>
    </row>
    <row r="377" spans="1:5" s="319" customFormat="1" ht="15" customHeight="1" x14ac:dyDescent="0.2">
      <c r="A377" s="339"/>
      <c r="C377" s="369"/>
      <c r="D377" s="369"/>
      <c r="E377" s="369"/>
    </row>
    <row r="378" spans="1:5" s="319" customFormat="1" ht="15" customHeight="1" x14ac:dyDescent="0.2">
      <c r="A378" s="339"/>
      <c r="C378" s="369"/>
      <c r="D378" s="369"/>
      <c r="E378" s="369"/>
    </row>
    <row r="379" spans="1:5" s="319" customFormat="1" ht="15" customHeight="1" x14ac:dyDescent="0.2">
      <c r="A379" s="339"/>
      <c r="C379" s="369"/>
      <c r="D379" s="369"/>
      <c r="E379" s="369"/>
    </row>
    <row r="380" spans="1:5" s="319" customFormat="1" ht="15" customHeight="1" x14ac:dyDescent="0.2">
      <c r="A380" s="339"/>
      <c r="C380" s="369"/>
      <c r="D380" s="369"/>
      <c r="E380" s="369"/>
    </row>
    <row r="381" spans="1:5" s="319" customFormat="1" ht="15" customHeight="1" x14ac:dyDescent="0.2">
      <c r="A381" s="339"/>
      <c r="C381" s="369"/>
      <c r="D381" s="369"/>
      <c r="E381" s="369"/>
    </row>
    <row r="382" spans="1:5" s="319" customFormat="1" ht="15" customHeight="1" x14ac:dyDescent="0.2">
      <c r="A382" s="339"/>
      <c r="C382" s="369"/>
      <c r="D382" s="369"/>
      <c r="E382" s="369"/>
    </row>
    <row r="383" spans="1:5" s="319" customFormat="1" ht="15" customHeight="1" x14ac:dyDescent="0.2">
      <c r="A383" s="339"/>
      <c r="C383" s="369"/>
      <c r="D383" s="369"/>
      <c r="E383" s="369"/>
    </row>
    <row r="384" spans="1:5" s="319" customFormat="1" ht="15" customHeight="1" x14ac:dyDescent="0.2">
      <c r="A384" s="339"/>
      <c r="C384" s="369"/>
      <c r="D384" s="369"/>
      <c r="E384" s="369"/>
    </row>
    <row r="385" spans="1:5" s="319" customFormat="1" ht="15" customHeight="1" x14ac:dyDescent="0.2">
      <c r="A385" s="339"/>
      <c r="C385" s="369"/>
      <c r="D385" s="369"/>
      <c r="E385" s="369"/>
    </row>
    <row r="386" spans="1:5" s="319" customFormat="1" ht="15" customHeight="1" x14ac:dyDescent="0.2">
      <c r="A386" s="339"/>
      <c r="C386" s="369"/>
      <c r="D386" s="369"/>
      <c r="E386" s="369"/>
    </row>
    <row r="387" spans="1:5" s="319" customFormat="1" ht="15" customHeight="1" x14ac:dyDescent="0.2">
      <c r="A387" s="339"/>
      <c r="C387" s="369"/>
      <c r="D387" s="369"/>
      <c r="E387" s="369"/>
    </row>
    <row r="388" spans="1:5" s="319" customFormat="1" ht="15" customHeight="1" x14ac:dyDescent="0.2">
      <c r="A388" s="339"/>
      <c r="C388" s="369"/>
      <c r="D388" s="369"/>
      <c r="E388" s="369"/>
    </row>
    <row r="389" spans="1:5" s="319" customFormat="1" ht="15" customHeight="1" x14ac:dyDescent="0.2">
      <c r="A389" s="339"/>
      <c r="C389" s="369"/>
      <c r="D389" s="369"/>
      <c r="E389" s="369"/>
    </row>
    <row r="390" spans="1:5" s="319" customFormat="1" ht="15" customHeight="1" x14ac:dyDescent="0.2">
      <c r="A390" s="339"/>
      <c r="C390" s="369"/>
      <c r="D390" s="369"/>
      <c r="E390" s="369"/>
    </row>
    <row r="391" spans="1:5" s="319" customFormat="1" ht="15" customHeight="1" x14ac:dyDescent="0.2">
      <c r="A391" s="339"/>
      <c r="C391" s="369"/>
      <c r="D391" s="369"/>
      <c r="E391" s="369"/>
    </row>
    <row r="392" spans="1:5" s="319" customFormat="1" ht="15" customHeight="1" x14ac:dyDescent="0.2">
      <c r="A392" s="339"/>
      <c r="C392" s="369"/>
      <c r="D392" s="369"/>
      <c r="E392" s="369"/>
    </row>
    <row r="393" spans="1:5" s="319" customFormat="1" ht="15" customHeight="1" x14ac:dyDescent="0.2">
      <c r="A393" s="339"/>
      <c r="C393" s="369"/>
      <c r="D393" s="369"/>
      <c r="E393" s="369"/>
    </row>
    <row r="394" spans="1:5" s="319" customFormat="1" ht="15" customHeight="1" x14ac:dyDescent="0.2">
      <c r="A394" s="339"/>
      <c r="C394" s="369"/>
      <c r="D394" s="369"/>
      <c r="E394" s="369"/>
    </row>
    <row r="395" spans="1:5" s="319" customFormat="1" ht="15" customHeight="1" x14ac:dyDescent="0.2">
      <c r="A395" s="339"/>
      <c r="C395" s="369"/>
      <c r="D395" s="369"/>
      <c r="E395" s="369"/>
    </row>
    <row r="396" spans="1:5" s="319" customFormat="1" ht="15" customHeight="1" x14ac:dyDescent="0.2">
      <c r="A396" s="339"/>
      <c r="C396" s="369"/>
      <c r="D396" s="369"/>
      <c r="E396" s="369"/>
    </row>
    <row r="397" spans="1:5" s="319" customFormat="1" ht="15" customHeight="1" x14ac:dyDescent="0.2">
      <c r="A397" s="339"/>
      <c r="C397" s="369"/>
      <c r="D397" s="369"/>
      <c r="E397" s="369"/>
    </row>
    <row r="398" spans="1:5" s="319" customFormat="1" ht="15" customHeight="1" x14ac:dyDescent="0.2">
      <c r="A398" s="339"/>
      <c r="C398" s="369"/>
      <c r="D398" s="369"/>
      <c r="E398" s="369"/>
    </row>
    <row r="399" spans="1:5" s="319" customFormat="1" ht="15" customHeight="1" x14ac:dyDescent="0.2">
      <c r="A399" s="339"/>
      <c r="C399" s="369"/>
      <c r="D399" s="369"/>
      <c r="E399" s="369"/>
    </row>
    <row r="400" spans="1:5" s="319" customFormat="1" ht="15" customHeight="1" x14ac:dyDescent="0.2">
      <c r="A400" s="339"/>
      <c r="C400" s="369"/>
      <c r="D400" s="369"/>
      <c r="E400" s="369"/>
    </row>
    <row r="401" spans="1:5" s="319" customFormat="1" ht="15" customHeight="1" x14ac:dyDescent="0.2">
      <c r="A401" s="339"/>
      <c r="C401" s="369"/>
      <c r="D401" s="369"/>
      <c r="E401" s="369"/>
    </row>
    <row r="402" spans="1:5" s="319" customFormat="1" ht="15" customHeight="1" x14ac:dyDescent="0.2">
      <c r="A402" s="339"/>
      <c r="C402" s="369"/>
      <c r="D402" s="369"/>
      <c r="E402" s="369"/>
    </row>
    <row r="403" spans="1:5" s="319" customFormat="1" ht="15" customHeight="1" x14ac:dyDescent="0.2">
      <c r="A403" s="339"/>
      <c r="C403" s="369"/>
      <c r="D403" s="369"/>
      <c r="E403" s="369"/>
    </row>
    <row r="404" spans="1:5" s="319" customFormat="1" ht="15" customHeight="1" x14ac:dyDescent="0.2">
      <c r="A404" s="339"/>
      <c r="C404" s="369"/>
      <c r="D404" s="369"/>
      <c r="E404" s="369"/>
    </row>
    <row r="405" spans="1:5" s="319" customFormat="1" ht="15" customHeight="1" x14ac:dyDescent="0.2">
      <c r="A405" s="339"/>
      <c r="C405" s="369"/>
      <c r="D405" s="369"/>
      <c r="E405" s="369"/>
    </row>
    <row r="406" spans="1:5" s="319" customFormat="1" ht="15" customHeight="1" x14ac:dyDescent="0.2">
      <c r="A406" s="339"/>
      <c r="C406" s="369"/>
      <c r="D406" s="369"/>
      <c r="E406" s="369"/>
    </row>
    <row r="407" spans="1:5" s="319" customFormat="1" ht="15" customHeight="1" x14ac:dyDescent="0.2">
      <c r="A407" s="339"/>
      <c r="C407" s="369"/>
      <c r="D407" s="369"/>
      <c r="E407" s="369"/>
    </row>
    <row r="408" spans="1:5" s="319" customFormat="1" ht="15" customHeight="1" x14ac:dyDescent="0.2">
      <c r="A408" s="339"/>
      <c r="C408" s="369"/>
      <c r="D408" s="369"/>
      <c r="E408" s="369"/>
    </row>
    <row r="409" spans="1:5" s="319" customFormat="1" ht="15" customHeight="1" x14ac:dyDescent="0.2">
      <c r="A409" s="339"/>
      <c r="C409" s="369"/>
      <c r="D409" s="369"/>
      <c r="E409" s="369"/>
    </row>
    <row r="410" spans="1:5" s="319" customFormat="1" ht="15" customHeight="1" x14ac:dyDescent="0.2">
      <c r="A410" s="339"/>
      <c r="C410" s="369"/>
      <c r="D410" s="369"/>
      <c r="E410" s="369"/>
    </row>
    <row r="411" spans="1:5" s="319" customFormat="1" ht="15" customHeight="1" x14ac:dyDescent="0.2">
      <c r="A411" s="339"/>
      <c r="C411" s="369"/>
      <c r="D411" s="369"/>
      <c r="E411" s="369"/>
    </row>
    <row r="412" spans="1:5" s="319" customFormat="1" ht="15" customHeight="1" x14ac:dyDescent="0.2">
      <c r="A412" s="339"/>
      <c r="C412" s="369"/>
      <c r="D412" s="369"/>
      <c r="E412" s="369"/>
    </row>
    <row r="413" spans="1:5" s="319" customFormat="1" ht="15" customHeight="1" x14ac:dyDescent="0.2">
      <c r="A413" s="339"/>
      <c r="C413" s="369"/>
      <c r="D413" s="369"/>
      <c r="E413" s="369"/>
    </row>
    <row r="414" spans="1:5" s="319" customFormat="1" ht="15" customHeight="1" x14ac:dyDescent="0.2">
      <c r="A414" s="339"/>
      <c r="C414" s="369"/>
      <c r="D414" s="369"/>
      <c r="E414" s="369"/>
    </row>
    <row r="415" spans="1:5" s="319" customFormat="1" ht="15" customHeight="1" x14ac:dyDescent="0.2">
      <c r="A415" s="339"/>
      <c r="C415" s="369"/>
      <c r="D415" s="369"/>
      <c r="E415" s="369"/>
    </row>
    <row r="416" spans="1:5" s="319" customFormat="1" ht="15" customHeight="1" x14ac:dyDescent="0.2">
      <c r="A416" s="339"/>
      <c r="C416" s="369"/>
      <c r="D416" s="369"/>
      <c r="E416" s="369"/>
    </row>
    <row r="417" spans="1:5" s="319" customFormat="1" ht="15" customHeight="1" x14ac:dyDescent="0.2">
      <c r="A417" s="339"/>
      <c r="C417" s="369"/>
      <c r="D417" s="369"/>
      <c r="E417" s="369"/>
    </row>
    <row r="418" spans="1:5" s="319" customFormat="1" ht="15" customHeight="1" x14ac:dyDescent="0.2">
      <c r="A418" s="339"/>
      <c r="C418" s="369"/>
      <c r="D418" s="369"/>
      <c r="E418" s="369"/>
    </row>
    <row r="419" spans="1:5" s="319" customFormat="1" ht="15" customHeight="1" x14ac:dyDescent="0.2">
      <c r="A419" s="339"/>
      <c r="C419" s="369"/>
      <c r="D419" s="369"/>
      <c r="E419" s="369"/>
    </row>
    <row r="420" spans="1:5" s="319" customFormat="1" ht="15" customHeight="1" x14ac:dyDescent="0.2">
      <c r="A420" s="339"/>
      <c r="C420" s="369"/>
      <c r="D420" s="369"/>
      <c r="E420" s="369"/>
    </row>
    <row r="421" spans="1:5" s="319" customFormat="1" ht="15" customHeight="1" x14ac:dyDescent="0.2">
      <c r="A421" s="339"/>
      <c r="C421" s="369"/>
      <c r="D421" s="369"/>
      <c r="E421" s="369"/>
    </row>
    <row r="422" spans="1:5" s="319" customFormat="1" ht="15" customHeight="1" x14ac:dyDescent="0.2">
      <c r="A422" s="339"/>
      <c r="C422" s="369"/>
      <c r="D422" s="369"/>
      <c r="E422" s="369"/>
    </row>
    <row r="423" spans="1:5" s="319" customFormat="1" ht="15" customHeight="1" x14ac:dyDescent="0.2">
      <c r="A423" s="339"/>
      <c r="C423" s="369"/>
      <c r="D423" s="369"/>
      <c r="E423" s="369"/>
    </row>
    <row r="424" spans="1:5" s="319" customFormat="1" ht="15" customHeight="1" x14ac:dyDescent="0.2">
      <c r="A424" s="339"/>
      <c r="C424" s="369"/>
      <c r="D424" s="369"/>
      <c r="E424" s="369"/>
    </row>
    <row r="425" spans="1:5" s="319" customFormat="1" ht="15" customHeight="1" x14ac:dyDescent="0.2">
      <c r="A425" s="339"/>
      <c r="C425" s="369"/>
      <c r="D425" s="369"/>
      <c r="E425" s="369"/>
    </row>
    <row r="426" spans="1:5" s="319" customFormat="1" ht="15" customHeight="1" x14ac:dyDescent="0.2">
      <c r="A426" s="339"/>
      <c r="C426" s="369"/>
      <c r="D426" s="369"/>
      <c r="E426" s="369"/>
    </row>
    <row r="427" spans="1:5" s="319" customFormat="1" ht="15" customHeight="1" x14ac:dyDescent="0.2">
      <c r="A427" s="339"/>
      <c r="C427" s="369"/>
      <c r="D427" s="369"/>
      <c r="E427" s="369"/>
    </row>
    <row r="428" spans="1:5" s="319" customFormat="1" ht="15" customHeight="1" x14ac:dyDescent="0.2">
      <c r="A428" s="339"/>
      <c r="C428" s="369"/>
      <c r="D428" s="369"/>
      <c r="E428" s="369"/>
    </row>
    <row r="429" spans="1:5" s="319" customFormat="1" ht="15" customHeight="1" x14ac:dyDescent="0.2">
      <c r="A429" s="339"/>
      <c r="C429" s="369"/>
      <c r="D429" s="369"/>
      <c r="E429" s="369"/>
    </row>
    <row r="430" spans="1:5" s="319" customFormat="1" ht="15" customHeight="1" x14ac:dyDescent="0.2">
      <c r="A430" s="339"/>
      <c r="C430" s="369"/>
      <c r="D430" s="369"/>
      <c r="E430" s="369"/>
    </row>
    <row r="431" spans="1:5" s="319" customFormat="1" ht="15" customHeight="1" x14ac:dyDescent="0.2">
      <c r="A431" s="339"/>
      <c r="C431" s="369"/>
      <c r="D431" s="369"/>
      <c r="E431" s="369"/>
    </row>
    <row r="432" spans="1:5" s="319" customFormat="1" ht="15" customHeight="1" x14ac:dyDescent="0.2">
      <c r="A432" s="339"/>
      <c r="C432" s="369"/>
      <c r="D432" s="369"/>
      <c r="E432" s="369"/>
    </row>
    <row r="433" spans="1:5" s="319" customFormat="1" ht="15" customHeight="1" x14ac:dyDescent="0.2">
      <c r="A433" s="339"/>
      <c r="C433" s="369"/>
      <c r="D433" s="369"/>
      <c r="E433" s="369"/>
    </row>
    <row r="434" spans="1:5" s="319" customFormat="1" ht="15" customHeight="1" x14ac:dyDescent="0.2">
      <c r="A434" s="339"/>
      <c r="C434" s="369"/>
      <c r="D434" s="369"/>
      <c r="E434" s="369"/>
    </row>
    <row r="435" spans="1:5" s="319" customFormat="1" ht="15" customHeight="1" x14ac:dyDescent="0.2">
      <c r="A435" s="339"/>
      <c r="C435" s="369"/>
      <c r="D435" s="369"/>
      <c r="E435" s="369"/>
    </row>
    <row r="436" spans="1:5" s="319" customFormat="1" ht="15" customHeight="1" x14ac:dyDescent="0.2">
      <c r="A436" s="339"/>
      <c r="C436" s="369"/>
      <c r="D436" s="369"/>
      <c r="E436" s="369"/>
    </row>
    <row r="437" spans="1:5" s="319" customFormat="1" ht="15" customHeight="1" x14ac:dyDescent="0.2">
      <c r="A437" s="339"/>
      <c r="C437" s="369"/>
      <c r="D437" s="369"/>
      <c r="E437" s="369"/>
    </row>
    <row r="438" spans="1:5" s="319" customFormat="1" ht="15" customHeight="1" x14ac:dyDescent="0.2">
      <c r="A438" s="339"/>
      <c r="C438" s="369"/>
      <c r="D438" s="369"/>
      <c r="E438" s="369"/>
    </row>
    <row r="439" spans="1:5" s="319" customFormat="1" ht="15" customHeight="1" x14ac:dyDescent="0.2">
      <c r="A439" s="339"/>
      <c r="C439" s="369"/>
      <c r="D439" s="369"/>
      <c r="E439" s="369"/>
    </row>
    <row r="440" spans="1:5" s="319" customFormat="1" ht="15" customHeight="1" x14ac:dyDescent="0.2">
      <c r="A440" s="339"/>
      <c r="C440" s="369"/>
      <c r="D440" s="369"/>
      <c r="E440" s="369"/>
    </row>
    <row r="441" spans="1:5" s="319" customFormat="1" ht="15" customHeight="1" x14ac:dyDescent="0.2">
      <c r="A441" s="339"/>
      <c r="C441" s="369"/>
      <c r="D441" s="369"/>
      <c r="E441" s="369"/>
    </row>
    <row r="442" spans="1:5" s="319" customFormat="1" ht="15" customHeight="1" x14ac:dyDescent="0.2">
      <c r="A442" s="339"/>
      <c r="C442" s="369"/>
      <c r="D442" s="369"/>
      <c r="E442" s="369"/>
    </row>
    <row r="443" spans="1:5" s="319" customFormat="1" ht="15" customHeight="1" x14ac:dyDescent="0.2">
      <c r="A443" s="339"/>
      <c r="C443" s="369"/>
      <c r="D443" s="369"/>
      <c r="E443" s="369"/>
    </row>
    <row r="444" spans="1:5" s="319" customFormat="1" ht="15" customHeight="1" x14ac:dyDescent="0.2">
      <c r="A444" s="339"/>
      <c r="C444" s="369"/>
      <c r="D444" s="369"/>
      <c r="E444" s="369"/>
    </row>
    <row r="445" spans="1:5" s="319" customFormat="1" ht="15" customHeight="1" x14ac:dyDescent="0.2">
      <c r="A445" s="339"/>
      <c r="C445" s="369"/>
      <c r="D445" s="369"/>
      <c r="E445" s="369"/>
    </row>
    <row r="446" spans="1:5" s="319" customFormat="1" ht="15" customHeight="1" x14ac:dyDescent="0.2">
      <c r="A446" s="339"/>
      <c r="C446" s="369"/>
      <c r="D446" s="369"/>
      <c r="E446" s="369"/>
    </row>
    <row r="447" spans="1:5" s="319" customFormat="1" ht="15" customHeight="1" x14ac:dyDescent="0.2">
      <c r="A447" s="339"/>
      <c r="C447" s="369"/>
      <c r="D447" s="369"/>
      <c r="E447" s="369"/>
    </row>
    <row r="448" spans="1:5" s="319" customFormat="1" ht="15" customHeight="1" x14ac:dyDescent="0.2">
      <c r="A448" s="339"/>
      <c r="C448" s="369"/>
      <c r="D448" s="369"/>
      <c r="E448" s="369"/>
    </row>
    <row r="449" spans="1:5" s="319" customFormat="1" ht="15" customHeight="1" x14ac:dyDescent="0.2">
      <c r="A449" s="339"/>
      <c r="C449" s="369"/>
      <c r="D449" s="369"/>
      <c r="E449" s="369"/>
    </row>
    <row r="450" spans="1:5" s="319" customFormat="1" ht="15" customHeight="1" x14ac:dyDescent="0.2">
      <c r="A450" s="339"/>
      <c r="C450" s="369"/>
      <c r="D450" s="369"/>
      <c r="E450" s="369"/>
    </row>
    <row r="451" spans="1:5" s="319" customFormat="1" ht="15" customHeight="1" x14ac:dyDescent="0.2">
      <c r="A451" s="339"/>
      <c r="C451" s="369"/>
      <c r="D451" s="369"/>
      <c r="E451" s="369"/>
    </row>
    <row r="452" spans="1:5" s="319" customFormat="1" ht="15" customHeight="1" x14ac:dyDescent="0.2">
      <c r="A452" s="339"/>
      <c r="C452" s="369"/>
      <c r="D452" s="369"/>
      <c r="E452" s="369"/>
    </row>
    <row r="453" spans="1:5" s="319" customFormat="1" ht="15" customHeight="1" x14ac:dyDescent="0.2">
      <c r="A453" s="339"/>
      <c r="C453" s="369"/>
      <c r="D453" s="369"/>
      <c r="E453" s="369"/>
    </row>
    <row r="454" spans="1:5" s="319" customFormat="1" ht="15" customHeight="1" x14ac:dyDescent="0.2">
      <c r="A454" s="339"/>
      <c r="C454" s="369"/>
      <c r="D454" s="369"/>
      <c r="E454" s="369"/>
    </row>
    <row r="455" spans="1:5" s="319" customFormat="1" ht="15" customHeight="1" x14ac:dyDescent="0.2">
      <c r="A455" s="339"/>
      <c r="C455" s="369"/>
      <c r="D455" s="369"/>
      <c r="E455" s="369"/>
    </row>
    <row r="456" spans="1:5" s="319" customFormat="1" ht="15" customHeight="1" x14ac:dyDescent="0.2">
      <c r="A456" s="339"/>
      <c r="C456" s="369"/>
      <c r="D456" s="369"/>
      <c r="E456" s="369"/>
    </row>
    <row r="457" spans="1:5" s="319" customFormat="1" ht="15" customHeight="1" x14ac:dyDescent="0.2">
      <c r="A457" s="339"/>
      <c r="C457" s="369"/>
      <c r="D457" s="369"/>
      <c r="E457" s="369"/>
    </row>
    <row r="458" spans="1:5" s="319" customFormat="1" ht="15" customHeight="1" x14ac:dyDescent="0.2">
      <c r="A458" s="339"/>
      <c r="C458" s="369"/>
      <c r="D458" s="369"/>
      <c r="E458" s="369"/>
    </row>
    <row r="459" spans="1:5" s="319" customFormat="1" ht="15" customHeight="1" x14ac:dyDescent="0.2">
      <c r="A459" s="339"/>
      <c r="C459" s="369"/>
      <c r="D459" s="369"/>
      <c r="E459" s="369"/>
    </row>
    <row r="460" spans="1:5" s="319" customFormat="1" ht="15" customHeight="1" x14ac:dyDescent="0.2">
      <c r="A460" s="339"/>
      <c r="C460" s="369"/>
      <c r="D460" s="369"/>
      <c r="E460" s="369"/>
    </row>
    <row r="461" spans="1:5" s="319" customFormat="1" ht="15" customHeight="1" x14ac:dyDescent="0.2">
      <c r="A461" s="339"/>
      <c r="C461" s="369"/>
      <c r="D461" s="369"/>
      <c r="E461" s="369"/>
    </row>
    <row r="462" spans="1:5" s="319" customFormat="1" ht="15" customHeight="1" x14ac:dyDescent="0.2">
      <c r="A462" s="339"/>
      <c r="C462" s="369"/>
      <c r="D462" s="369"/>
      <c r="E462" s="369"/>
    </row>
    <row r="463" spans="1:5" s="319" customFormat="1" ht="15" customHeight="1" x14ac:dyDescent="0.2">
      <c r="A463" s="339"/>
      <c r="C463" s="369"/>
      <c r="D463" s="369"/>
      <c r="E463" s="369"/>
    </row>
    <row r="464" spans="1:5" s="319" customFormat="1" ht="15" customHeight="1" x14ac:dyDescent="0.2">
      <c r="A464" s="339"/>
      <c r="C464" s="369"/>
      <c r="D464" s="369"/>
      <c r="E464" s="369"/>
    </row>
    <row r="465" spans="1:5" s="319" customFormat="1" ht="15" customHeight="1" x14ac:dyDescent="0.2">
      <c r="A465" s="339"/>
      <c r="C465" s="369"/>
      <c r="D465" s="369"/>
      <c r="E465" s="369"/>
    </row>
    <row r="466" spans="1:5" s="319" customFormat="1" ht="15" customHeight="1" x14ac:dyDescent="0.2">
      <c r="A466" s="339"/>
      <c r="C466" s="369"/>
      <c r="D466" s="369"/>
      <c r="E466" s="369"/>
    </row>
    <row r="467" spans="1:5" s="319" customFormat="1" ht="15" customHeight="1" x14ac:dyDescent="0.2">
      <c r="A467" s="339"/>
      <c r="C467" s="369"/>
      <c r="D467" s="369"/>
      <c r="E467" s="369"/>
    </row>
  </sheetData>
  <sortState xmlns:xlrd2="http://schemas.microsoft.com/office/spreadsheetml/2017/richdata2" ref="B6:E339">
    <sortCondition descending="1" ref="C6:C339"/>
    <sortCondition ref="D6:D339"/>
    <sortCondition ref="E6:E339"/>
    <sortCondition ref="B6:B339"/>
  </sortState>
  <mergeCells count="1">
    <mergeCell ref="A3:E3"/>
  </mergeCells>
  <phoneticPr fontId="21" type="noConversion"/>
  <printOptions horizontalCentered="1"/>
  <pageMargins left="0.78740157480314965" right="0.78740157480314965" top="0.78740157480314965" bottom="0.59055118110236227" header="0.27559055118110237" footer="0.27559055118110237"/>
  <pageSetup paperSize="9" orientation="portrait" horizontalDpi="4294967294" verticalDpi="360" r:id="rId1"/>
  <headerFooter alignWithMargins="0">
    <oddFooter>&amp;A&amp;RSeite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8"/>
  <sheetViews>
    <sheetView workbookViewId="0">
      <pane ySplit="7" topLeftCell="A8" activePane="bottomLeft" state="frozen"/>
      <selection pane="bottomLeft" activeCell="A8" sqref="A8:A34"/>
    </sheetView>
  </sheetViews>
  <sheetFormatPr baseColWidth="10" defaultRowHeight="15" x14ac:dyDescent="0.2"/>
  <cols>
    <col min="1" max="1" width="9.7109375" style="90" customWidth="1"/>
    <col min="2" max="2" width="28.7109375" style="39" customWidth="1"/>
    <col min="3" max="4" width="13.7109375" style="90" customWidth="1"/>
    <col min="5" max="5" width="12.7109375" style="186" customWidth="1"/>
    <col min="6" max="6" width="10.7109375" style="185" customWidth="1"/>
    <col min="7" max="7" width="28.7109375" customWidth="1"/>
    <col min="8" max="9" width="12.7109375" customWidth="1"/>
  </cols>
  <sheetData>
    <row r="1" spans="1:9" s="150" customFormat="1" ht="18" customHeight="1" x14ac:dyDescent="0.25">
      <c r="A1" s="400" t="s">
        <v>0</v>
      </c>
      <c r="B1" s="408"/>
      <c r="C1" s="408"/>
      <c r="D1" s="408"/>
      <c r="E1" s="408"/>
      <c r="F1" s="408"/>
      <c r="G1" s="22"/>
      <c r="H1" s="22"/>
      <c r="I1" s="22"/>
    </row>
    <row r="2" spans="1:9" s="22" customFormat="1" x14ac:dyDescent="0.2">
      <c r="A2" s="150"/>
      <c r="B2" s="150"/>
      <c r="C2" s="150"/>
      <c r="D2" s="150"/>
      <c r="E2" s="186"/>
      <c r="F2" s="185"/>
    </row>
    <row r="3" spans="1:9" s="152" customFormat="1" ht="20.25" x14ac:dyDescent="0.3">
      <c r="A3" s="407" t="s">
        <v>264</v>
      </c>
      <c r="B3" s="408"/>
      <c r="C3" s="408"/>
      <c r="D3" s="408"/>
      <c r="E3" s="408"/>
      <c r="F3" s="408"/>
    </row>
    <row r="4" spans="1:9" s="22" customFormat="1" ht="15" customHeight="1" x14ac:dyDescent="0.25">
      <c r="A4" s="149"/>
      <c r="B4" s="151"/>
      <c r="C4" s="150"/>
      <c r="D4" s="150"/>
      <c r="E4" s="186"/>
      <c r="F4" s="185"/>
    </row>
    <row r="5" spans="1:9" s="22" customFormat="1" ht="20.100000000000001" customHeight="1" x14ac:dyDescent="0.25">
      <c r="A5" s="400" t="s">
        <v>265</v>
      </c>
      <c r="B5" s="408"/>
      <c r="C5" s="408"/>
      <c r="D5" s="408"/>
      <c r="E5" s="408"/>
      <c r="F5" s="408"/>
    </row>
    <row r="6" spans="1:9" ht="20.100000000000001" customHeight="1" thickBot="1" x14ac:dyDescent="0.3">
      <c r="A6" s="83"/>
      <c r="B6" s="46"/>
      <c r="C6" s="2"/>
      <c r="D6" s="84"/>
    </row>
    <row r="7" spans="1:9" s="39" customFormat="1" ht="20.100000000000001" customHeight="1" thickBot="1" x14ac:dyDescent="0.3">
      <c r="A7" s="124" t="s">
        <v>5</v>
      </c>
      <c r="B7" s="125" t="s">
        <v>6</v>
      </c>
      <c r="C7" s="125" t="s">
        <v>4</v>
      </c>
      <c r="D7" s="125" t="s">
        <v>2</v>
      </c>
      <c r="E7" s="405" t="s">
        <v>235</v>
      </c>
      <c r="F7" s="406"/>
    </row>
    <row r="8" spans="1:9" s="188" customFormat="1" ht="20.100000000000001" customHeight="1" x14ac:dyDescent="0.25">
      <c r="A8" s="166" t="s">
        <v>9</v>
      </c>
      <c r="B8" s="167" t="s">
        <v>214</v>
      </c>
      <c r="C8" s="168">
        <v>48</v>
      </c>
      <c r="D8" s="168">
        <v>50</v>
      </c>
      <c r="E8" s="137">
        <f t="shared" ref="E8:E34" si="0">+D8/C8</f>
        <v>1.0416666666666667</v>
      </c>
      <c r="F8" s="138" t="s">
        <v>2</v>
      </c>
    </row>
    <row r="9" spans="1:9" ht="20.100000000000001" customHeight="1" x14ac:dyDescent="0.2">
      <c r="A9" s="148" t="str">
        <f>IF(C8&gt;C9,"2.","")</f>
        <v>2.</v>
      </c>
      <c r="B9" s="15" t="s">
        <v>215</v>
      </c>
      <c r="C9" s="111">
        <v>25</v>
      </c>
      <c r="D9" s="111">
        <v>64</v>
      </c>
      <c r="E9" s="155">
        <f t="shared" si="0"/>
        <v>2.56</v>
      </c>
      <c r="F9" s="156"/>
    </row>
    <row r="10" spans="1:9" s="187" customFormat="1" ht="20.100000000000001" customHeight="1" x14ac:dyDescent="0.2">
      <c r="A10" s="148" t="str">
        <f>IF(C9&gt;C10,"3.","")</f>
        <v>3.</v>
      </c>
      <c r="B10" s="15" t="s">
        <v>231</v>
      </c>
      <c r="C10" s="111">
        <v>18</v>
      </c>
      <c r="D10" s="111">
        <v>46</v>
      </c>
      <c r="E10" s="155">
        <f t="shared" si="0"/>
        <v>2.5555555555555554</v>
      </c>
      <c r="F10" s="156"/>
    </row>
    <row r="11" spans="1:9" s="187" customFormat="1" ht="20.100000000000001" customHeight="1" x14ac:dyDescent="0.2">
      <c r="A11" s="148" t="str">
        <f>IF(C10&gt;C11,"4.","")</f>
        <v>4.</v>
      </c>
      <c r="B11" s="15" t="s">
        <v>250</v>
      </c>
      <c r="C11" s="111">
        <v>13</v>
      </c>
      <c r="D11" s="111">
        <v>62</v>
      </c>
      <c r="E11" s="157">
        <f t="shared" si="0"/>
        <v>4.7692307692307692</v>
      </c>
      <c r="F11" s="156"/>
    </row>
    <row r="12" spans="1:9" ht="20.100000000000001" customHeight="1" x14ac:dyDescent="0.2">
      <c r="A12" s="148" t="str">
        <f>IF(C11&gt;C12,"5.","")</f>
        <v>5.</v>
      </c>
      <c r="B12" s="15" t="s">
        <v>261</v>
      </c>
      <c r="C12" s="111">
        <v>11</v>
      </c>
      <c r="D12" s="111">
        <v>40</v>
      </c>
      <c r="E12" s="155">
        <f t="shared" si="0"/>
        <v>3.6363636363636362</v>
      </c>
      <c r="F12" s="156"/>
    </row>
    <row r="13" spans="1:9" ht="20.100000000000001" customHeight="1" x14ac:dyDescent="0.2">
      <c r="A13" s="148" t="str">
        <f>IF(C12&gt;C13,"6.","")</f>
        <v>6.</v>
      </c>
      <c r="B13" s="15" t="s">
        <v>11</v>
      </c>
      <c r="C13" s="111">
        <v>9</v>
      </c>
      <c r="D13" s="111">
        <v>42</v>
      </c>
      <c r="E13" s="155">
        <f t="shared" si="0"/>
        <v>4.666666666666667</v>
      </c>
      <c r="F13" s="156"/>
    </row>
    <row r="14" spans="1:9" s="187" customFormat="1" ht="20.100000000000001" customHeight="1" x14ac:dyDescent="0.2">
      <c r="A14" s="148" t="str">
        <f>IF(C13&gt;C14,"7.","")</f>
        <v>7.</v>
      </c>
      <c r="B14" s="15" t="s">
        <v>251</v>
      </c>
      <c r="C14" s="111">
        <v>8</v>
      </c>
      <c r="D14" s="111">
        <v>47</v>
      </c>
      <c r="E14" s="155">
        <f t="shared" si="0"/>
        <v>5.875</v>
      </c>
      <c r="F14" s="156"/>
    </row>
    <row r="15" spans="1:9" s="187" customFormat="1" ht="20.100000000000001" customHeight="1" x14ac:dyDescent="0.2">
      <c r="A15" s="148" t="str">
        <f>IF(C14&gt;C15,"8.","")</f>
        <v/>
      </c>
      <c r="B15" s="15" t="s">
        <v>188</v>
      </c>
      <c r="C15" s="111">
        <v>8</v>
      </c>
      <c r="D15" s="111">
        <v>51</v>
      </c>
      <c r="E15" s="155">
        <f t="shared" si="0"/>
        <v>6.375</v>
      </c>
      <c r="F15" s="156"/>
    </row>
    <row r="16" spans="1:9" s="187" customFormat="1" ht="20.100000000000001" customHeight="1" x14ac:dyDescent="0.2">
      <c r="A16" s="148" t="str">
        <f>IF(C15&gt;C16,"9.","")</f>
        <v>9.</v>
      </c>
      <c r="B16" s="15" t="s">
        <v>259</v>
      </c>
      <c r="C16" s="111">
        <v>7</v>
      </c>
      <c r="D16" s="111">
        <v>30</v>
      </c>
      <c r="E16" s="155">
        <f t="shared" si="0"/>
        <v>4.2857142857142856</v>
      </c>
      <c r="F16" s="156"/>
    </row>
    <row r="17" spans="1:6" s="187" customFormat="1" ht="20.100000000000001" customHeight="1" x14ac:dyDescent="0.2">
      <c r="A17" s="148" t="str">
        <f>IF(C16&gt;C17,"10.","")</f>
        <v>10.</v>
      </c>
      <c r="B17" s="15" t="s">
        <v>244</v>
      </c>
      <c r="C17" s="111">
        <v>6</v>
      </c>
      <c r="D17" s="111">
        <v>42</v>
      </c>
      <c r="E17" s="155">
        <f t="shared" si="0"/>
        <v>7</v>
      </c>
      <c r="F17" s="156"/>
    </row>
    <row r="18" spans="1:6" s="187" customFormat="1" ht="20.100000000000001" customHeight="1" x14ac:dyDescent="0.2">
      <c r="A18" s="148" t="str">
        <f>IF(C17&gt;C18,"11.","")</f>
        <v/>
      </c>
      <c r="B18" s="15" t="s">
        <v>223</v>
      </c>
      <c r="C18" s="111">
        <v>6</v>
      </c>
      <c r="D18" s="111">
        <v>43</v>
      </c>
      <c r="E18" s="155">
        <f t="shared" si="0"/>
        <v>7.166666666666667</v>
      </c>
      <c r="F18" s="156"/>
    </row>
    <row r="19" spans="1:6" s="187" customFormat="1" ht="20.100000000000001" customHeight="1" x14ac:dyDescent="0.2">
      <c r="A19" s="148" t="str">
        <f>IF(C18&gt;C19,"12.","")</f>
        <v>12.</v>
      </c>
      <c r="B19" s="15" t="s">
        <v>254</v>
      </c>
      <c r="C19" s="111">
        <v>5</v>
      </c>
      <c r="D19" s="111">
        <v>18</v>
      </c>
      <c r="E19" s="158">
        <f t="shared" si="0"/>
        <v>3.6</v>
      </c>
      <c r="F19" s="156"/>
    </row>
    <row r="20" spans="1:6" s="187" customFormat="1" ht="20.100000000000001" customHeight="1" x14ac:dyDescent="0.2">
      <c r="A20" s="148" t="str">
        <f>IF(C19&gt;C20,"13.","")</f>
        <v>13.</v>
      </c>
      <c r="B20" s="15" t="s">
        <v>257</v>
      </c>
      <c r="C20" s="111">
        <v>4</v>
      </c>
      <c r="D20" s="111">
        <v>22</v>
      </c>
      <c r="E20" s="158">
        <f t="shared" si="0"/>
        <v>5.5</v>
      </c>
      <c r="F20" s="156"/>
    </row>
    <row r="21" spans="1:6" s="187" customFormat="1" ht="20.100000000000001" customHeight="1" x14ac:dyDescent="0.2">
      <c r="A21" s="148" t="str">
        <f>IF(C20&gt;C21,"14.","")</f>
        <v>14.</v>
      </c>
      <c r="B21" s="15" t="s">
        <v>216</v>
      </c>
      <c r="C21" s="111">
        <v>3</v>
      </c>
      <c r="D21" s="111">
        <v>37</v>
      </c>
      <c r="E21" s="158">
        <f t="shared" si="0"/>
        <v>12.333333333333334</v>
      </c>
      <c r="F21" s="156"/>
    </row>
    <row r="22" spans="1:6" s="187" customFormat="1" ht="20.100000000000001" customHeight="1" x14ac:dyDescent="0.2">
      <c r="A22" s="148" t="str">
        <f>IF(C21&gt;C22,"15.","")</f>
        <v/>
      </c>
      <c r="B22" s="15" t="s">
        <v>237</v>
      </c>
      <c r="C22" s="111">
        <v>3</v>
      </c>
      <c r="D22" s="111">
        <v>52</v>
      </c>
      <c r="E22" s="158">
        <f t="shared" si="0"/>
        <v>17.333333333333332</v>
      </c>
      <c r="F22" s="156"/>
    </row>
    <row r="23" spans="1:6" s="187" customFormat="1" ht="20.100000000000001" customHeight="1" x14ac:dyDescent="0.2">
      <c r="A23" s="148" t="str">
        <f>IF(C22&gt;C23,"16.","")</f>
        <v>16.</v>
      </c>
      <c r="B23" s="15" t="s">
        <v>258</v>
      </c>
      <c r="C23" s="111">
        <v>2</v>
      </c>
      <c r="D23" s="111">
        <v>9</v>
      </c>
      <c r="E23" s="158">
        <f t="shared" si="0"/>
        <v>4.5</v>
      </c>
      <c r="F23" s="156"/>
    </row>
    <row r="24" spans="1:6" s="187" customFormat="1" ht="20.100000000000001" customHeight="1" x14ac:dyDescent="0.2">
      <c r="A24" s="148" t="str">
        <f>IF(C23&gt;C24,"17.","")</f>
        <v/>
      </c>
      <c r="B24" s="15" t="s">
        <v>260</v>
      </c>
      <c r="C24" s="111">
        <v>2</v>
      </c>
      <c r="D24" s="111">
        <v>15</v>
      </c>
      <c r="E24" s="172">
        <f t="shared" si="0"/>
        <v>7.5</v>
      </c>
      <c r="F24" s="173"/>
    </row>
    <row r="25" spans="1:6" s="187" customFormat="1" ht="20.100000000000001" customHeight="1" x14ac:dyDescent="0.2">
      <c r="A25" s="148" t="str">
        <f>IF(C24&gt;C25,"18.","")</f>
        <v/>
      </c>
      <c r="B25" s="15" t="s">
        <v>200</v>
      </c>
      <c r="C25" s="111">
        <v>2</v>
      </c>
      <c r="D25" s="111">
        <v>31</v>
      </c>
      <c r="E25" s="172">
        <f t="shared" si="0"/>
        <v>15.5</v>
      </c>
      <c r="F25" s="173"/>
    </row>
    <row r="26" spans="1:6" s="187" customFormat="1" ht="20.100000000000001" customHeight="1" x14ac:dyDescent="0.2">
      <c r="A26" s="148" t="str">
        <f>IF(C25&gt;C26,"19.","")</f>
        <v>19.</v>
      </c>
      <c r="B26" s="15" t="s">
        <v>263</v>
      </c>
      <c r="C26" s="111">
        <v>1</v>
      </c>
      <c r="D26" s="111">
        <v>4</v>
      </c>
      <c r="E26" s="172">
        <f t="shared" si="0"/>
        <v>4</v>
      </c>
      <c r="F26" s="173"/>
    </row>
    <row r="27" spans="1:6" s="187" customFormat="1" ht="20.100000000000001" customHeight="1" x14ac:dyDescent="0.2">
      <c r="A27" s="148" t="str">
        <f>IF(C26&gt;C27,"20.","")</f>
        <v/>
      </c>
      <c r="B27" s="15" t="s">
        <v>229</v>
      </c>
      <c r="C27" s="111">
        <v>1</v>
      </c>
      <c r="D27" s="111">
        <v>11</v>
      </c>
      <c r="E27" s="172">
        <f t="shared" si="0"/>
        <v>11</v>
      </c>
      <c r="F27" s="173"/>
    </row>
    <row r="28" spans="1:6" s="187" customFormat="1" ht="20.100000000000001" customHeight="1" x14ac:dyDescent="0.2">
      <c r="A28" s="148" t="str">
        <f>IF(C27&gt;C28,"21.","")</f>
        <v/>
      </c>
      <c r="B28" s="15" t="s">
        <v>252</v>
      </c>
      <c r="C28" s="111">
        <v>1</v>
      </c>
      <c r="D28" s="111">
        <v>21</v>
      </c>
      <c r="E28" s="172">
        <f t="shared" si="0"/>
        <v>21</v>
      </c>
      <c r="F28" s="173"/>
    </row>
    <row r="29" spans="1:6" s="187" customFormat="1" ht="20.100000000000001" customHeight="1" x14ac:dyDescent="0.2">
      <c r="A29" s="148" t="str">
        <f>IF(C28&gt;C29,"22.","")</f>
        <v/>
      </c>
      <c r="B29" s="15" t="s">
        <v>246</v>
      </c>
      <c r="C29" s="111">
        <v>1</v>
      </c>
      <c r="D29" s="111">
        <v>22</v>
      </c>
      <c r="E29" s="172">
        <f t="shared" si="0"/>
        <v>22</v>
      </c>
      <c r="F29" s="173"/>
    </row>
    <row r="30" spans="1:6" s="187" customFormat="1" ht="20.100000000000001" customHeight="1" x14ac:dyDescent="0.2">
      <c r="A30" s="148" t="str">
        <f>IF(C29&gt;C30,"23.","")</f>
        <v/>
      </c>
      <c r="B30" s="15" t="s">
        <v>19</v>
      </c>
      <c r="C30" s="111">
        <v>1</v>
      </c>
      <c r="D30" s="111">
        <v>23</v>
      </c>
      <c r="E30" s="172">
        <f t="shared" si="0"/>
        <v>23</v>
      </c>
      <c r="F30" s="173"/>
    </row>
    <row r="31" spans="1:6" s="187" customFormat="1" ht="20.100000000000001" customHeight="1" x14ac:dyDescent="0.2">
      <c r="A31" s="148" t="str">
        <f>IF(C30&gt;C31,"24.","")</f>
        <v/>
      </c>
      <c r="B31" s="15" t="s">
        <v>262</v>
      </c>
      <c r="C31" s="111">
        <v>1</v>
      </c>
      <c r="D31" s="111">
        <v>25</v>
      </c>
      <c r="E31" s="172">
        <f t="shared" si="0"/>
        <v>25</v>
      </c>
      <c r="F31" s="173"/>
    </row>
    <row r="32" spans="1:6" s="187" customFormat="1" ht="20.100000000000001" customHeight="1" x14ac:dyDescent="0.2">
      <c r="A32" s="148" t="str">
        <f>IF(C31&gt;C32,"25.","")</f>
        <v/>
      </c>
      <c r="B32" s="15" t="s">
        <v>196</v>
      </c>
      <c r="C32" s="111">
        <v>1</v>
      </c>
      <c r="D32" s="111">
        <v>45</v>
      </c>
      <c r="E32" s="172">
        <f t="shared" si="0"/>
        <v>45</v>
      </c>
      <c r="F32" s="173"/>
    </row>
    <row r="33" spans="1:6" s="187" customFormat="1" ht="20.100000000000001" customHeight="1" x14ac:dyDescent="0.2">
      <c r="A33" s="148" t="str">
        <f>IF(C32&gt;C33,"26.","")</f>
        <v/>
      </c>
      <c r="B33" s="15" t="s">
        <v>224</v>
      </c>
      <c r="C33" s="111">
        <v>1</v>
      </c>
      <c r="D33" s="111">
        <v>48</v>
      </c>
      <c r="E33" s="172">
        <f t="shared" si="0"/>
        <v>48</v>
      </c>
      <c r="F33" s="173"/>
    </row>
    <row r="34" spans="1:6" s="187" customFormat="1" ht="20.100000000000001" customHeight="1" thickBot="1" x14ac:dyDescent="0.25">
      <c r="A34" s="148" t="str">
        <f>IF(C33&gt;C34,"27.","")</f>
        <v/>
      </c>
      <c r="B34" s="15" t="s">
        <v>21</v>
      </c>
      <c r="C34" s="111">
        <v>1</v>
      </c>
      <c r="D34" s="111">
        <v>51</v>
      </c>
      <c r="E34" s="172">
        <f t="shared" si="0"/>
        <v>51</v>
      </c>
      <c r="F34" s="173"/>
    </row>
    <row r="35" spans="1:6" ht="20.100000000000001" customHeight="1" x14ac:dyDescent="0.2">
      <c r="A35" s="112"/>
      <c r="B35" s="178"/>
      <c r="C35" s="181"/>
      <c r="D35" s="169"/>
      <c r="E35" s="174"/>
      <c r="F35" s="175"/>
    </row>
    <row r="36" spans="1:6" ht="20.100000000000001" customHeight="1" x14ac:dyDescent="0.2">
      <c r="A36" s="115">
        <f>COUNTIF(D8:D34,"&gt;0")</f>
        <v>27</v>
      </c>
      <c r="B36" s="179" t="s">
        <v>209</v>
      </c>
      <c r="C36" s="182">
        <f>SUM(C8:C34)</f>
        <v>189</v>
      </c>
      <c r="D36" s="170">
        <f>+C36/A36</f>
        <v>7</v>
      </c>
      <c r="E36" s="176"/>
      <c r="F36" s="140"/>
    </row>
    <row r="37" spans="1:6" ht="20.100000000000001" customHeight="1" thickBot="1" x14ac:dyDescent="0.25">
      <c r="A37" s="118"/>
      <c r="B37" s="180"/>
      <c r="C37" s="183" t="s">
        <v>4</v>
      </c>
      <c r="D37" s="171" t="s">
        <v>221</v>
      </c>
      <c r="E37" s="177"/>
      <c r="F37" s="164"/>
    </row>
    <row r="38" spans="1:6" ht="12.75" customHeight="1" x14ac:dyDescent="0.2"/>
    <row r="39" spans="1:6" ht="12.75" customHeight="1" x14ac:dyDescent="0.2"/>
    <row r="40" spans="1:6" ht="12.75" customHeight="1" x14ac:dyDescent="0.2"/>
    <row r="41" spans="1:6" ht="12.75" customHeight="1" x14ac:dyDescent="0.2"/>
    <row r="42" spans="1:6" ht="12.75" customHeight="1" x14ac:dyDescent="0.2"/>
    <row r="43" spans="1:6" ht="12.75" customHeight="1" x14ac:dyDescent="0.2"/>
    <row r="44" spans="1:6" ht="12.75" customHeight="1" x14ac:dyDescent="0.2"/>
    <row r="45" spans="1:6" ht="12.75" customHeight="1" x14ac:dyDescent="0.2"/>
    <row r="46" spans="1:6" ht="12.75" customHeight="1" x14ac:dyDescent="0.2"/>
    <row r="47" spans="1:6" ht="12.75" customHeight="1" x14ac:dyDescent="0.2"/>
    <row r="48" spans="1: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</sheetData>
  <mergeCells count="4">
    <mergeCell ref="E7:F7"/>
    <mergeCell ref="A1:F1"/>
    <mergeCell ref="A3:F3"/>
    <mergeCell ref="A5:F5"/>
  </mergeCells>
  <phoneticPr fontId="0" type="noConversion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4"/>
  <sheetViews>
    <sheetView workbookViewId="0">
      <pane ySplit="7" topLeftCell="A8" activePane="bottomLeft" state="frozen"/>
      <selection pane="bottomLeft" activeCell="M20" sqref="M20"/>
    </sheetView>
  </sheetViews>
  <sheetFormatPr baseColWidth="10" defaultRowHeight="15" x14ac:dyDescent="0.2"/>
  <cols>
    <col min="1" max="1" width="9.7109375" style="90" customWidth="1"/>
    <col min="2" max="2" width="28.7109375" style="39" customWidth="1"/>
    <col min="3" max="4" width="13.7109375" style="90" customWidth="1"/>
    <col min="5" max="5" width="12.7109375" style="186" customWidth="1"/>
    <col min="6" max="6" width="10.7109375" style="185" customWidth="1"/>
    <col min="7" max="7" width="28.7109375" customWidth="1"/>
    <col min="8" max="9" width="12.7109375" customWidth="1"/>
  </cols>
  <sheetData>
    <row r="1" spans="1:9" s="150" customFormat="1" ht="18" customHeight="1" x14ac:dyDescent="0.25">
      <c r="A1" s="400" t="s">
        <v>0</v>
      </c>
      <c r="B1" s="408"/>
      <c r="C1" s="408"/>
      <c r="D1" s="408"/>
      <c r="E1" s="408"/>
      <c r="F1" s="408"/>
      <c r="G1" s="22"/>
      <c r="H1" s="22"/>
      <c r="I1" s="22"/>
    </row>
    <row r="2" spans="1:9" s="22" customFormat="1" x14ac:dyDescent="0.2">
      <c r="A2" s="150"/>
      <c r="B2" s="150"/>
      <c r="C2" s="150"/>
      <c r="D2" s="150"/>
      <c r="E2" s="186"/>
      <c r="F2" s="185"/>
    </row>
    <row r="3" spans="1:9" s="152" customFormat="1" ht="20.25" x14ac:dyDescent="0.3">
      <c r="A3" s="407" t="s">
        <v>267</v>
      </c>
      <c r="B3" s="408"/>
      <c r="C3" s="408"/>
      <c r="D3" s="408"/>
      <c r="E3" s="408"/>
      <c r="F3" s="408"/>
    </row>
    <row r="4" spans="1:9" s="22" customFormat="1" ht="15" customHeight="1" x14ac:dyDescent="0.25">
      <c r="A4" s="149"/>
      <c r="B4" s="151"/>
      <c r="C4" s="150"/>
      <c r="D4" s="150"/>
      <c r="E4" s="186"/>
      <c r="F4" s="185"/>
    </row>
    <row r="5" spans="1:9" s="22" customFormat="1" ht="20.100000000000001" customHeight="1" x14ac:dyDescent="0.25">
      <c r="A5" s="400" t="s">
        <v>266</v>
      </c>
      <c r="B5" s="408"/>
      <c r="C5" s="408"/>
      <c r="D5" s="408"/>
      <c r="E5" s="408"/>
      <c r="F5" s="408"/>
    </row>
    <row r="6" spans="1:9" ht="20.100000000000001" customHeight="1" thickBot="1" x14ac:dyDescent="0.3">
      <c r="A6" s="83"/>
      <c r="B6" s="46"/>
      <c r="C6" s="2"/>
      <c r="D6" s="84"/>
    </row>
    <row r="7" spans="1:9" s="39" customFormat="1" ht="20.100000000000001" customHeight="1" thickBot="1" x14ac:dyDescent="0.3">
      <c r="A7" s="124" t="s">
        <v>5</v>
      </c>
      <c r="B7" s="125" t="s">
        <v>6</v>
      </c>
      <c r="C7" s="125" t="s">
        <v>4</v>
      </c>
      <c r="D7" s="125" t="s">
        <v>2</v>
      </c>
      <c r="E7" s="405" t="s">
        <v>235</v>
      </c>
      <c r="F7" s="406"/>
    </row>
    <row r="8" spans="1:9" s="188" customFormat="1" ht="20.100000000000001" customHeight="1" x14ac:dyDescent="0.25">
      <c r="A8" s="166" t="s">
        <v>9</v>
      </c>
      <c r="B8" s="167" t="s">
        <v>214</v>
      </c>
      <c r="C8" s="168">
        <v>48</v>
      </c>
      <c r="D8" s="168">
        <v>40</v>
      </c>
      <c r="E8" s="137">
        <f t="shared" ref="E8:E30" si="0">+D8/C8</f>
        <v>0.83333333333333337</v>
      </c>
      <c r="F8" s="138" t="s">
        <v>2</v>
      </c>
    </row>
    <row r="9" spans="1:9" ht="20.100000000000001" customHeight="1" x14ac:dyDescent="0.2">
      <c r="A9" s="148" t="str">
        <f>IF(C8&gt;C9,"2.","")</f>
        <v>2.</v>
      </c>
      <c r="B9" s="15" t="s">
        <v>231</v>
      </c>
      <c r="C9" s="111">
        <v>36</v>
      </c>
      <c r="D9" s="111">
        <v>53</v>
      </c>
      <c r="E9" s="155">
        <f t="shared" si="0"/>
        <v>1.4722222222222223</v>
      </c>
      <c r="F9" s="156"/>
    </row>
    <row r="10" spans="1:9" s="187" customFormat="1" ht="20.100000000000001" customHeight="1" x14ac:dyDescent="0.2">
      <c r="A10" s="148" t="str">
        <f>IF(C9&gt;C10,"3.","")</f>
        <v>3.</v>
      </c>
      <c r="B10" s="15" t="s">
        <v>259</v>
      </c>
      <c r="C10" s="111">
        <v>29</v>
      </c>
      <c r="D10" s="111">
        <v>35</v>
      </c>
      <c r="E10" s="155">
        <f t="shared" si="0"/>
        <v>1.2068965517241379</v>
      </c>
      <c r="F10" s="156"/>
    </row>
    <row r="11" spans="1:9" s="187" customFormat="1" ht="20.100000000000001" customHeight="1" x14ac:dyDescent="0.2">
      <c r="A11" s="148" t="str">
        <f>IF(C10&gt;C11,"4.","")</f>
        <v>4.</v>
      </c>
      <c r="B11" s="15" t="s">
        <v>215</v>
      </c>
      <c r="C11" s="111">
        <v>20</v>
      </c>
      <c r="D11" s="111">
        <v>49</v>
      </c>
      <c r="E11" s="157">
        <f t="shared" si="0"/>
        <v>2.4500000000000002</v>
      </c>
      <c r="F11" s="156"/>
    </row>
    <row r="12" spans="1:9" ht="20.100000000000001" customHeight="1" x14ac:dyDescent="0.2">
      <c r="A12" s="148" t="str">
        <f>IF(C11&gt;C12,"5.","")</f>
        <v>5.</v>
      </c>
      <c r="B12" s="15" t="s">
        <v>269</v>
      </c>
      <c r="C12" s="111">
        <v>18</v>
      </c>
      <c r="D12" s="111">
        <v>49</v>
      </c>
      <c r="E12" s="155">
        <f t="shared" si="0"/>
        <v>2.7222222222222223</v>
      </c>
      <c r="F12" s="156"/>
    </row>
    <row r="13" spans="1:9" ht="20.100000000000001" customHeight="1" x14ac:dyDescent="0.2">
      <c r="A13" s="148" t="str">
        <f>IF(C12&gt;C13,"6.","")</f>
        <v>6.</v>
      </c>
      <c r="B13" s="15" t="s">
        <v>271</v>
      </c>
      <c r="C13" s="111">
        <v>16</v>
      </c>
      <c r="D13" s="111">
        <v>14</v>
      </c>
      <c r="E13" s="155">
        <f t="shared" si="0"/>
        <v>0.875</v>
      </c>
      <c r="F13" s="156"/>
    </row>
    <row r="14" spans="1:9" s="187" customFormat="1" ht="20.100000000000001" customHeight="1" x14ac:dyDescent="0.2">
      <c r="A14" s="148" t="str">
        <f>IF(C13&gt;C14,"7.","")</f>
        <v/>
      </c>
      <c r="B14" s="15" t="s">
        <v>261</v>
      </c>
      <c r="C14" s="111">
        <v>16</v>
      </c>
      <c r="D14" s="111">
        <v>48</v>
      </c>
      <c r="E14" s="155">
        <f t="shared" si="0"/>
        <v>3</v>
      </c>
      <c r="F14" s="156"/>
    </row>
    <row r="15" spans="1:9" s="187" customFormat="1" ht="20.100000000000001" customHeight="1" x14ac:dyDescent="0.2">
      <c r="A15" s="148" t="str">
        <f>IF(C14&gt;C15,"8.","")</f>
        <v>8.</v>
      </c>
      <c r="B15" s="15" t="s">
        <v>251</v>
      </c>
      <c r="C15" s="111">
        <v>9</v>
      </c>
      <c r="D15" s="111">
        <v>37</v>
      </c>
      <c r="E15" s="155">
        <f t="shared" si="0"/>
        <v>4.1111111111111107</v>
      </c>
      <c r="F15" s="156"/>
    </row>
    <row r="16" spans="1:9" s="187" customFormat="1" ht="20.100000000000001" customHeight="1" x14ac:dyDescent="0.2">
      <c r="A16" s="148" t="str">
        <f>IF(C15&gt;C16,"9.","")</f>
        <v>9.</v>
      </c>
      <c r="B16" s="15" t="s">
        <v>244</v>
      </c>
      <c r="C16" s="111">
        <v>8</v>
      </c>
      <c r="D16" s="111">
        <v>42</v>
      </c>
      <c r="E16" s="155">
        <f t="shared" si="0"/>
        <v>5.25</v>
      </c>
      <c r="F16" s="156"/>
    </row>
    <row r="17" spans="1:6" s="187" customFormat="1" ht="20.100000000000001" customHeight="1" x14ac:dyDescent="0.2">
      <c r="A17" s="148" t="str">
        <f>IF(C16&gt;C17,"10.","")</f>
        <v>10.</v>
      </c>
      <c r="B17" s="15" t="s">
        <v>188</v>
      </c>
      <c r="C17" s="111">
        <v>7</v>
      </c>
      <c r="D17" s="111">
        <v>37</v>
      </c>
      <c r="E17" s="155">
        <f t="shared" si="0"/>
        <v>5.2857142857142856</v>
      </c>
      <c r="F17" s="156"/>
    </row>
    <row r="18" spans="1:6" s="187" customFormat="1" ht="20.100000000000001" customHeight="1" x14ac:dyDescent="0.2">
      <c r="A18" s="148" t="str">
        <f>IF(C17&gt;C18,"11.","")</f>
        <v>11.</v>
      </c>
      <c r="B18" s="15" t="s">
        <v>224</v>
      </c>
      <c r="C18" s="111">
        <v>6</v>
      </c>
      <c r="D18" s="111">
        <v>43</v>
      </c>
      <c r="E18" s="155">
        <f t="shared" si="0"/>
        <v>7.166666666666667</v>
      </c>
      <c r="F18" s="156"/>
    </row>
    <row r="19" spans="1:6" s="187" customFormat="1" ht="20.100000000000001" customHeight="1" x14ac:dyDescent="0.2">
      <c r="A19" s="148" t="str">
        <f>IF(C18&gt;C19,"12.","")</f>
        <v>12.</v>
      </c>
      <c r="B19" s="15" t="s">
        <v>270</v>
      </c>
      <c r="C19" s="111">
        <v>4</v>
      </c>
      <c r="D19" s="111">
        <v>46</v>
      </c>
      <c r="E19" s="158">
        <f t="shared" si="0"/>
        <v>11.5</v>
      </c>
      <c r="F19" s="156"/>
    </row>
    <row r="20" spans="1:6" s="187" customFormat="1" ht="20.100000000000001" customHeight="1" x14ac:dyDescent="0.2">
      <c r="A20" s="148" t="str">
        <f>IF(C19&gt;C20,"13.","")</f>
        <v/>
      </c>
      <c r="B20" s="15" t="s">
        <v>258</v>
      </c>
      <c r="C20" s="111">
        <v>4</v>
      </c>
      <c r="D20" s="111">
        <v>48</v>
      </c>
      <c r="E20" s="158">
        <f t="shared" si="0"/>
        <v>12</v>
      </c>
      <c r="F20" s="156"/>
    </row>
    <row r="21" spans="1:6" s="187" customFormat="1" ht="20.100000000000001" customHeight="1" x14ac:dyDescent="0.2">
      <c r="A21" s="148" t="str">
        <f>IF(C20&gt;C21,"14.","")</f>
        <v>14.</v>
      </c>
      <c r="B21" s="15" t="s">
        <v>223</v>
      </c>
      <c r="C21" s="111">
        <v>3</v>
      </c>
      <c r="D21" s="111">
        <v>9</v>
      </c>
      <c r="E21" s="158">
        <f t="shared" si="0"/>
        <v>3</v>
      </c>
      <c r="F21" s="156"/>
    </row>
    <row r="22" spans="1:6" s="187" customFormat="1" ht="20.100000000000001" customHeight="1" x14ac:dyDescent="0.2">
      <c r="A22" s="148" t="str">
        <f>IF(C21&gt;C22,"15.","")</f>
        <v/>
      </c>
      <c r="B22" s="15" t="s">
        <v>272</v>
      </c>
      <c r="C22" s="111">
        <v>3</v>
      </c>
      <c r="D22" s="111">
        <v>12</v>
      </c>
      <c r="E22" s="158">
        <f t="shared" si="0"/>
        <v>4</v>
      </c>
      <c r="F22" s="156"/>
    </row>
    <row r="23" spans="1:6" s="187" customFormat="1" ht="20.100000000000001" customHeight="1" x14ac:dyDescent="0.2">
      <c r="A23" s="148" t="str">
        <f>IF(C22&gt;C23,"16.","")</f>
        <v/>
      </c>
      <c r="B23" s="15" t="s">
        <v>19</v>
      </c>
      <c r="C23" s="111">
        <v>3</v>
      </c>
      <c r="D23" s="111">
        <v>12</v>
      </c>
      <c r="E23" s="158">
        <f t="shared" si="0"/>
        <v>4</v>
      </c>
      <c r="F23" s="156"/>
    </row>
    <row r="24" spans="1:6" s="187" customFormat="1" ht="20.100000000000001" customHeight="1" x14ac:dyDescent="0.2">
      <c r="A24" s="148" t="str">
        <f>IF(C23&gt;C24,"17.","")</f>
        <v/>
      </c>
      <c r="B24" s="15" t="s">
        <v>263</v>
      </c>
      <c r="C24" s="111">
        <v>3</v>
      </c>
      <c r="D24" s="111">
        <v>19</v>
      </c>
      <c r="E24" s="172">
        <f t="shared" si="0"/>
        <v>6.333333333333333</v>
      </c>
      <c r="F24" s="173"/>
    </row>
    <row r="25" spans="1:6" s="187" customFormat="1" ht="20.100000000000001" customHeight="1" x14ac:dyDescent="0.2">
      <c r="A25" s="148" t="str">
        <f>IF(C24&gt;C25,"18.","")</f>
        <v/>
      </c>
      <c r="B25" s="15" t="s">
        <v>268</v>
      </c>
      <c r="C25" s="111">
        <v>3</v>
      </c>
      <c r="D25" s="111">
        <v>47</v>
      </c>
      <c r="E25" s="172">
        <f t="shared" si="0"/>
        <v>15.666666666666666</v>
      </c>
      <c r="F25" s="173"/>
    </row>
    <row r="26" spans="1:6" s="187" customFormat="1" ht="20.100000000000001" customHeight="1" x14ac:dyDescent="0.2">
      <c r="A26" s="148" t="str">
        <f>IF(C25&gt;C26,"19.","")</f>
        <v>19.</v>
      </c>
      <c r="B26" s="15" t="s">
        <v>198</v>
      </c>
      <c r="C26" s="111">
        <v>2</v>
      </c>
      <c r="D26" s="111">
        <v>25</v>
      </c>
      <c r="E26" s="172">
        <f t="shared" si="0"/>
        <v>12.5</v>
      </c>
      <c r="F26" s="173"/>
    </row>
    <row r="27" spans="1:6" s="187" customFormat="1" ht="20.100000000000001" customHeight="1" x14ac:dyDescent="0.2">
      <c r="A27" s="148" t="str">
        <f>IF(C26&gt;C27,"20.","")</f>
        <v>20.</v>
      </c>
      <c r="B27" s="15" t="s">
        <v>229</v>
      </c>
      <c r="C27" s="111">
        <v>1</v>
      </c>
      <c r="D27" s="111">
        <v>8</v>
      </c>
      <c r="E27" s="172">
        <f t="shared" si="0"/>
        <v>8</v>
      </c>
      <c r="F27" s="173"/>
    </row>
    <row r="28" spans="1:6" s="187" customFormat="1" ht="20.100000000000001" customHeight="1" x14ac:dyDescent="0.2">
      <c r="A28" s="148" t="str">
        <f>IF(C27&gt;C28,"20.","")</f>
        <v/>
      </c>
      <c r="B28" s="15" t="s">
        <v>200</v>
      </c>
      <c r="C28" s="111">
        <v>1</v>
      </c>
      <c r="D28" s="111">
        <v>13</v>
      </c>
      <c r="E28" s="172">
        <f t="shared" si="0"/>
        <v>13</v>
      </c>
      <c r="F28" s="173"/>
    </row>
    <row r="29" spans="1:6" s="187" customFormat="1" ht="20.100000000000001" customHeight="1" x14ac:dyDescent="0.2">
      <c r="A29" s="148" t="str">
        <f>IF(C28&gt;C29,"20.","")</f>
        <v/>
      </c>
      <c r="B29" s="15" t="s">
        <v>196</v>
      </c>
      <c r="C29" s="111">
        <v>1</v>
      </c>
      <c r="D29" s="111">
        <v>24</v>
      </c>
      <c r="E29" s="172">
        <f t="shared" si="0"/>
        <v>24</v>
      </c>
      <c r="F29" s="173"/>
    </row>
    <row r="30" spans="1:6" s="187" customFormat="1" ht="20.100000000000001" customHeight="1" thickBot="1" x14ac:dyDescent="0.25">
      <c r="A30" s="148" t="str">
        <f>IF(C29&gt;C30,"20.","")</f>
        <v/>
      </c>
      <c r="B30" s="15" t="s">
        <v>257</v>
      </c>
      <c r="C30" s="111">
        <v>1</v>
      </c>
      <c r="D30" s="111">
        <v>49</v>
      </c>
      <c r="E30" s="172">
        <f t="shared" si="0"/>
        <v>49</v>
      </c>
      <c r="F30" s="173"/>
    </row>
    <row r="31" spans="1:6" ht="20.100000000000001" customHeight="1" x14ac:dyDescent="0.2">
      <c r="A31" s="112"/>
      <c r="B31" s="178"/>
      <c r="C31" s="181"/>
      <c r="D31" s="169"/>
      <c r="E31" s="174"/>
      <c r="F31" s="175"/>
    </row>
    <row r="32" spans="1:6" ht="20.100000000000001" customHeight="1" x14ac:dyDescent="0.2">
      <c r="A32" s="189">
        <f>COUNTIF(D8:D30,"&gt;0")</f>
        <v>23</v>
      </c>
      <c r="B32" s="179" t="s">
        <v>209</v>
      </c>
      <c r="C32" s="182">
        <f>SUM(C8:C30)</f>
        <v>242</v>
      </c>
      <c r="D32" s="170">
        <f>+C32/A32</f>
        <v>10.521739130434783</v>
      </c>
      <c r="E32" s="176"/>
      <c r="F32" s="140"/>
    </row>
    <row r="33" spans="1:6" ht="20.100000000000001" customHeight="1" thickBot="1" x14ac:dyDescent="0.25">
      <c r="A33" s="118"/>
      <c r="B33" s="180"/>
      <c r="C33" s="183" t="s">
        <v>4</v>
      </c>
      <c r="D33" s="171" t="s">
        <v>221</v>
      </c>
      <c r="E33" s="177"/>
      <c r="F33" s="164"/>
    </row>
    <row r="34" spans="1:6" ht="12.75" customHeight="1" x14ac:dyDescent="0.2"/>
    <row r="35" spans="1:6" ht="12.75" customHeight="1" x14ac:dyDescent="0.2"/>
    <row r="36" spans="1:6" ht="12.75" customHeight="1" x14ac:dyDescent="0.2"/>
    <row r="37" spans="1:6" ht="12.75" customHeight="1" x14ac:dyDescent="0.2"/>
    <row r="38" spans="1:6" ht="12.75" customHeight="1" x14ac:dyDescent="0.2"/>
    <row r="39" spans="1:6" ht="12.75" customHeight="1" x14ac:dyDescent="0.2"/>
    <row r="40" spans="1:6" ht="12.75" customHeight="1" x14ac:dyDescent="0.2"/>
    <row r="41" spans="1:6" ht="12.75" customHeight="1" x14ac:dyDescent="0.2"/>
    <row r="42" spans="1:6" ht="12.75" customHeight="1" x14ac:dyDescent="0.2"/>
    <row r="43" spans="1:6" ht="12.75" customHeight="1" x14ac:dyDescent="0.2"/>
    <row r="44" spans="1:6" ht="12.75" customHeight="1" x14ac:dyDescent="0.2"/>
    <row r="45" spans="1:6" ht="12.75" customHeight="1" x14ac:dyDescent="0.2"/>
    <row r="46" spans="1:6" ht="12.75" customHeight="1" x14ac:dyDescent="0.2"/>
    <row r="47" spans="1:6" ht="12.75" customHeight="1" x14ac:dyDescent="0.2"/>
    <row r="48" spans="1: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</sheetData>
  <mergeCells count="4">
    <mergeCell ref="E7:F7"/>
    <mergeCell ref="A1:F1"/>
    <mergeCell ref="A3:F3"/>
    <mergeCell ref="A5:F5"/>
  </mergeCells>
  <phoneticPr fontId="0" type="noConversion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8"/>
  <sheetViews>
    <sheetView workbookViewId="0">
      <pane ySplit="7" topLeftCell="A8" activePane="bottomLeft" state="frozen"/>
      <selection pane="bottomLeft" activeCell="F37" sqref="F37"/>
    </sheetView>
  </sheetViews>
  <sheetFormatPr baseColWidth="10" defaultRowHeight="15" x14ac:dyDescent="0.2"/>
  <cols>
    <col min="1" max="1" width="9.7109375" style="90" customWidth="1"/>
    <col min="2" max="2" width="28.7109375" style="39" customWidth="1"/>
    <col min="3" max="4" width="13.7109375" style="90" customWidth="1"/>
    <col min="5" max="5" width="12.7109375" style="186" customWidth="1"/>
    <col min="6" max="6" width="10.7109375" style="185" customWidth="1"/>
    <col min="7" max="7" width="28.7109375" customWidth="1"/>
    <col min="8" max="9" width="12.7109375" customWidth="1"/>
  </cols>
  <sheetData>
    <row r="1" spans="1:9" s="150" customFormat="1" ht="18" customHeight="1" x14ac:dyDescent="0.25">
      <c r="A1" s="400" t="s">
        <v>0</v>
      </c>
      <c r="B1" s="408"/>
      <c r="C1" s="408"/>
      <c r="D1" s="408"/>
      <c r="E1" s="408"/>
      <c r="F1" s="408"/>
      <c r="G1" s="22"/>
      <c r="H1" s="22"/>
      <c r="I1" s="22"/>
    </row>
    <row r="2" spans="1:9" s="22" customFormat="1" x14ac:dyDescent="0.2">
      <c r="A2" s="150"/>
      <c r="B2" s="150"/>
      <c r="C2" s="150"/>
      <c r="D2" s="150"/>
      <c r="E2" s="186"/>
      <c r="F2" s="185"/>
    </row>
    <row r="3" spans="1:9" s="152" customFormat="1" ht="20.25" x14ac:dyDescent="0.3">
      <c r="A3" s="407" t="s">
        <v>274</v>
      </c>
      <c r="B3" s="408"/>
      <c r="C3" s="408"/>
      <c r="D3" s="408"/>
      <c r="E3" s="408"/>
      <c r="F3" s="408"/>
    </row>
    <row r="4" spans="1:9" s="22" customFormat="1" ht="15" customHeight="1" x14ac:dyDescent="0.25">
      <c r="A4" s="149"/>
      <c r="B4" s="151"/>
      <c r="C4" s="150"/>
      <c r="D4" s="150"/>
      <c r="E4" s="186"/>
      <c r="F4" s="185"/>
    </row>
    <row r="5" spans="1:9" s="22" customFormat="1" ht="20.100000000000001" customHeight="1" x14ac:dyDescent="0.25">
      <c r="A5" s="400" t="s">
        <v>273</v>
      </c>
      <c r="B5" s="408"/>
      <c r="C5" s="408"/>
      <c r="D5" s="408"/>
      <c r="E5" s="408"/>
      <c r="F5" s="408"/>
    </row>
    <row r="6" spans="1:9" ht="20.100000000000001" customHeight="1" thickBot="1" x14ac:dyDescent="0.3">
      <c r="A6" s="83"/>
      <c r="B6" s="46"/>
      <c r="C6" s="2"/>
      <c r="D6" s="84"/>
    </row>
    <row r="7" spans="1:9" s="39" customFormat="1" ht="20.100000000000001" customHeight="1" thickBot="1" x14ac:dyDescent="0.3">
      <c r="A7" s="124" t="s">
        <v>5</v>
      </c>
      <c r="B7" s="125" t="s">
        <v>6</v>
      </c>
      <c r="C7" s="125" t="s">
        <v>4</v>
      </c>
      <c r="D7" s="125" t="s">
        <v>2</v>
      </c>
      <c r="E7" s="405" t="s">
        <v>235</v>
      </c>
      <c r="F7" s="406"/>
    </row>
    <row r="8" spans="1:9" s="187" customFormat="1" ht="20.100000000000001" customHeight="1" x14ac:dyDescent="0.2">
      <c r="A8" s="184" t="s">
        <v>9</v>
      </c>
      <c r="B8" s="202" t="s">
        <v>275</v>
      </c>
      <c r="C8" s="193">
        <v>58</v>
      </c>
      <c r="D8" s="193">
        <v>48</v>
      </c>
      <c r="E8" s="194">
        <f t="shared" ref="E8:E34" si="0">+D8/C8</f>
        <v>0.82758620689655171</v>
      </c>
      <c r="F8" s="195" t="s">
        <v>2</v>
      </c>
    </row>
    <row r="9" spans="1:9" ht="20.100000000000001" customHeight="1" x14ac:dyDescent="0.2">
      <c r="A9" s="196" t="str">
        <f>IF(C8&gt;C9,"2.","")</f>
        <v>2.</v>
      </c>
      <c r="B9" s="15" t="s">
        <v>277</v>
      </c>
      <c r="C9" s="111">
        <v>28</v>
      </c>
      <c r="D9" s="111">
        <v>34</v>
      </c>
      <c r="E9" s="155">
        <f t="shared" si="0"/>
        <v>1.2142857142857142</v>
      </c>
      <c r="F9" s="156"/>
    </row>
    <row r="10" spans="1:9" s="187" customFormat="1" ht="20.100000000000001" customHeight="1" x14ac:dyDescent="0.2">
      <c r="A10" s="196" t="str">
        <f>IF(C9&gt;C10,"3.","")</f>
        <v>3.</v>
      </c>
      <c r="B10" s="15" t="s">
        <v>290</v>
      </c>
      <c r="C10" s="111">
        <v>27</v>
      </c>
      <c r="D10" s="111">
        <v>50</v>
      </c>
      <c r="E10" s="155">
        <f t="shared" si="0"/>
        <v>1.8518518518518519</v>
      </c>
      <c r="F10" s="156"/>
    </row>
    <row r="11" spans="1:9" s="187" customFormat="1" ht="20.100000000000001" customHeight="1" x14ac:dyDescent="0.2">
      <c r="A11" s="196" t="str">
        <f>IF(C10&gt;C11,"4.","")</f>
        <v>4.</v>
      </c>
      <c r="B11" s="15" t="s">
        <v>276</v>
      </c>
      <c r="C11" s="111">
        <v>23</v>
      </c>
      <c r="D11" s="111">
        <v>49</v>
      </c>
      <c r="E11" s="157">
        <f t="shared" si="0"/>
        <v>2.1304347826086958</v>
      </c>
      <c r="F11" s="156"/>
    </row>
    <row r="12" spans="1:9" ht="20.100000000000001" customHeight="1" x14ac:dyDescent="0.2">
      <c r="A12" s="196" t="str">
        <f>IF(C11&gt;C12,"5.","")</f>
        <v>5.</v>
      </c>
      <c r="B12" s="15" t="s">
        <v>281</v>
      </c>
      <c r="C12" s="111">
        <v>11</v>
      </c>
      <c r="D12" s="111">
        <v>29</v>
      </c>
      <c r="E12" s="155">
        <f t="shared" si="0"/>
        <v>2.6363636363636362</v>
      </c>
      <c r="F12" s="156"/>
    </row>
    <row r="13" spans="1:9" ht="20.100000000000001" customHeight="1" x14ac:dyDescent="0.2">
      <c r="A13" s="196" t="str">
        <f>IF(C12&gt;C13,"6.","")</f>
        <v>6.</v>
      </c>
      <c r="B13" s="15" t="s">
        <v>299</v>
      </c>
      <c r="C13" s="111">
        <v>9</v>
      </c>
      <c r="D13" s="111">
        <v>25</v>
      </c>
      <c r="E13" s="155">
        <f t="shared" si="0"/>
        <v>2.7777777777777777</v>
      </c>
      <c r="F13" s="156"/>
    </row>
    <row r="14" spans="1:9" s="187" customFormat="1" ht="20.100000000000001" customHeight="1" x14ac:dyDescent="0.2">
      <c r="A14" s="196" t="str">
        <f>IF(C13&gt;C14,"7.","")</f>
        <v/>
      </c>
      <c r="B14" s="15" t="s">
        <v>287</v>
      </c>
      <c r="C14" s="111">
        <v>9</v>
      </c>
      <c r="D14" s="111">
        <v>48</v>
      </c>
      <c r="E14" s="155">
        <f t="shared" si="0"/>
        <v>5.333333333333333</v>
      </c>
      <c r="F14" s="156"/>
    </row>
    <row r="15" spans="1:9" s="187" customFormat="1" ht="20.100000000000001" customHeight="1" x14ac:dyDescent="0.2">
      <c r="A15" s="196" t="str">
        <f>IF(C14&gt;C15,"8.","")</f>
        <v>8.</v>
      </c>
      <c r="B15" s="15" t="s">
        <v>284</v>
      </c>
      <c r="C15" s="111">
        <v>8</v>
      </c>
      <c r="D15" s="111">
        <v>32</v>
      </c>
      <c r="E15" s="155">
        <f t="shared" si="0"/>
        <v>4</v>
      </c>
      <c r="F15" s="156"/>
    </row>
    <row r="16" spans="1:9" s="187" customFormat="1" ht="20.100000000000001" customHeight="1" x14ac:dyDescent="0.2">
      <c r="A16" s="196" t="str">
        <f>IF(C15&gt;C16,"9.","")</f>
        <v/>
      </c>
      <c r="B16" s="15" t="s">
        <v>295</v>
      </c>
      <c r="C16" s="111">
        <v>8</v>
      </c>
      <c r="D16" s="111">
        <v>39</v>
      </c>
      <c r="E16" s="155">
        <f t="shared" si="0"/>
        <v>4.875</v>
      </c>
      <c r="F16" s="156"/>
    </row>
    <row r="17" spans="1:6" s="187" customFormat="1" ht="20.100000000000001" customHeight="1" x14ac:dyDescent="0.2">
      <c r="A17" s="196" t="str">
        <f>IF(C16&gt;C17,"10.","")</f>
        <v>10.</v>
      </c>
      <c r="B17" s="15" t="s">
        <v>286</v>
      </c>
      <c r="C17" s="111">
        <v>7</v>
      </c>
      <c r="D17" s="111">
        <v>35</v>
      </c>
      <c r="E17" s="155">
        <f t="shared" si="0"/>
        <v>5</v>
      </c>
      <c r="F17" s="156"/>
    </row>
    <row r="18" spans="1:6" s="187" customFormat="1" ht="20.100000000000001" customHeight="1" x14ac:dyDescent="0.2">
      <c r="A18" s="196" t="str">
        <f>IF(C17&gt;C18,"11.","")</f>
        <v>11.</v>
      </c>
      <c r="B18" s="15" t="s">
        <v>289</v>
      </c>
      <c r="C18" s="111">
        <v>6</v>
      </c>
      <c r="D18" s="111">
        <v>22</v>
      </c>
      <c r="E18" s="155">
        <f t="shared" si="0"/>
        <v>3.6666666666666665</v>
      </c>
      <c r="F18" s="156"/>
    </row>
    <row r="19" spans="1:6" s="187" customFormat="1" ht="20.100000000000001" customHeight="1" x14ac:dyDescent="0.2">
      <c r="A19" s="196" t="str">
        <f>IF(C18&gt;C19,"12.","")</f>
        <v>12.</v>
      </c>
      <c r="B19" s="15" t="s">
        <v>280</v>
      </c>
      <c r="C19" s="111">
        <v>4</v>
      </c>
      <c r="D19" s="111">
        <v>32</v>
      </c>
      <c r="E19" s="158">
        <f t="shared" si="0"/>
        <v>8</v>
      </c>
      <c r="F19" s="156"/>
    </row>
    <row r="20" spans="1:6" s="187" customFormat="1" ht="20.100000000000001" customHeight="1" x14ac:dyDescent="0.2">
      <c r="A20" s="196" t="str">
        <f>IF(C19&gt;C20,"13.","")</f>
        <v>13.</v>
      </c>
      <c r="B20" s="15" t="s">
        <v>279</v>
      </c>
      <c r="C20" s="111">
        <v>3</v>
      </c>
      <c r="D20" s="111">
        <v>22</v>
      </c>
      <c r="E20" s="158">
        <f t="shared" si="0"/>
        <v>7.333333333333333</v>
      </c>
      <c r="F20" s="156"/>
    </row>
    <row r="21" spans="1:6" s="187" customFormat="1" ht="20.100000000000001" customHeight="1" x14ac:dyDescent="0.2">
      <c r="A21" s="196" t="str">
        <f>IF(C20&gt;C21,"14.","")</f>
        <v/>
      </c>
      <c r="B21" s="15" t="s">
        <v>200</v>
      </c>
      <c r="C21" s="111">
        <v>3</v>
      </c>
      <c r="D21" s="111">
        <v>32</v>
      </c>
      <c r="E21" s="158">
        <f t="shared" si="0"/>
        <v>10.666666666666666</v>
      </c>
      <c r="F21" s="156"/>
    </row>
    <row r="22" spans="1:6" s="187" customFormat="1" ht="20.100000000000001" customHeight="1" x14ac:dyDescent="0.2">
      <c r="A22" s="196" t="str">
        <f>IF(C21&gt;C22,"15.","")</f>
        <v>15.</v>
      </c>
      <c r="B22" s="15" t="s">
        <v>292</v>
      </c>
      <c r="C22" s="111">
        <v>2</v>
      </c>
      <c r="D22" s="111">
        <v>3</v>
      </c>
      <c r="E22" s="158">
        <f t="shared" si="0"/>
        <v>1.5</v>
      </c>
      <c r="F22" s="156"/>
    </row>
    <row r="23" spans="1:6" s="187" customFormat="1" ht="20.100000000000001" customHeight="1" x14ac:dyDescent="0.2">
      <c r="A23" s="196" t="str">
        <f>IF(C22&gt;C23,"16.","")</f>
        <v/>
      </c>
      <c r="B23" s="15" t="s">
        <v>298</v>
      </c>
      <c r="C23" s="111">
        <v>2</v>
      </c>
      <c r="D23" s="111">
        <v>8</v>
      </c>
      <c r="E23" s="158">
        <f t="shared" si="0"/>
        <v>4</v>
      </c>
      <c r="F23" s="156"/>
    </row>
    <row r="24" spans="1:6" s="187" customFormat="1" ht="20.100000000000001" customHeight="1" x14ac:dyDescent="0.2">
      <c r="A24" s="196" t="str">
        <f>IF(C23&gt;C24,"17.","")</f>
        <v/>
      </c>
      <c r="B24" s="15" t="s">
        <v>293</v>
      </c>
      <c r="C24" s="111">
        <v>2</v>
      </c>
      <c r="D24" s="111">
        <v>14</v>
      </c>
      <c r="E24" s="172">
        <f t="shared" si="0"/>
        <v>7</v>
      </c>
      <c r="F24" s="173"/>
    </row>
    <row r="25" spans="1:6" s="187" customFormat="1" ht="20.100000000000001" customHeight="1" x14ac:dyDescent="0.2">
      <c r="A25" s="196" t="str">
        <f>IF(C24&gt;C25,"18.","")</f>
        <v/>
      </c>
      <c r="B25" s="15" t="s">
        <v>296</v>
      </c>
      <c r="C25" s="111">
        <v>2</v>
      </c>
      <c r="D25" s="111">
        <v>29</v>
      </c>
      <c r="E25" s="172">
        <f t="shared" si="0"/>
        <v>14.5</v>
      </c>
      <c r="F25" s="173"/>
    </row>
    <row r="26" spans="1:6" s="187" customFormat="1" ht="20.100000000000001" customHeight="1" x14ac:dyDescent="0.2">
      <c r="A26" s="196" t="str">
        <f>IF(C25&gt;C26,"19.","")</f>
        <v/>
      </c>
      <c r="B26" s="15" t="s">
        <v>283</v>
      </c>
      <c r="C26" s="111">
        <v>2</v>
      </c>
      <c r="D26" s="111">
        <v>34</v>
      </c>
      <c r="E26" s="172">
        <f t="shared" si="0"/>
        <v>17</v>
      </c>
      <c r="F26" s="173"/>
    </row>
    <row r="27" spans="1:6" s="187" customFormat="1" ht="20.100000000000001" customHeight="1" x14ac:dyDescent="0.2">
      <c r="A27" s="196" t="str">
        <f>IF(C26&gt;C27,"20.","")</f>
        <v/>
      </c>
      <c r="B27" s="15" t="s">
        <v>294</v>
      </c>
      <c r="C27" s="111">
        <v>2</v>
      </c>
      <c r="D27" s="111">
        <v>39</v>
      </c>
      <c r="E27" s="172">
        <f t="shared" si="0"/>
        <v>19.5</v>
      </c>
      <c r="F27" s="173"/>
    </row>
    <row r="28" spans="1:6" s="187" customFormat="1" ht="20.100000000000001" customHeight="1" x14ac:dyDescent="0.2">
      <c r="A28" s="196" t="str">
        <f>IF(C27&gt;C28,"21.","")</f>
        <v/>
      </c>
      <c r="B28" s="15" t="s">
        <v>291</v>
      </c>
      <c r="C28" s="111">
        <v>2</v>
      </c>
      <c r="D28" s="111">
        <v>40</v>
      </c>
      <c r="E28" s="172">
        <f t="shared" si="0"/>
        <v>20</v>
      </c>
      <c r="F28" s="173"/>
    </row>
    <row r="29" spans="1:6" s="187" customFormat="1" ht="20.100000000000001" customHeight="1" x14ac:dyDescent="0.2">
      <c r="A29" s="196" t="str">
        <f>IF(C28&gt;C29,"22.","")</f>
        <v/>
      </c>
      <c r="B29" s="15" t="s">
        <v>278</v>
      </c>
      <c r="C29" s="111">
        <v>2</v>
      </c>
      <c r="D29" s="111">
        <v>45</v>
      </c>
      <c r="E29" s="158">
        <f t="shared" si="0"/>
        <v>22.5</v>
      </c>
      <c r="F29" s="156"/>
    </row>
    <row r="30" spans="1:6" s="187" customFormat="1" ht="20.100000000000001" customHeight="1" x14ac:dyDescent="0.2">
      <c r="A30" s="196" t="str">
        <f>IF(C29&gt;C30,"23.","")</f>
        <v>23.</v>
      </c>
      <c r="B30" s="15" t="s">
        <v>285</v>
      </c>
      <c r="C30" s="111">
        <v>1</v>
      </c>
      <c r="D30" s="111">
        <v>1</v>
      </c>
      <c r="E30" s="191">
        <f t="shared" si="0"/>
        <v>1</v>
      </c>
      <c r="F30" s="192"/>
    </row>
    <row r="31" spans="1:6" s="187" customFormat="1" ht="20.100000000000001" customHeight="1" x14ac:dyDescent="0.2">
      <c r="A31" s="196" t="str">
        <f>IF(C30&gt;C31,"24.","")</f>
        <v/>
      </c>
      <c r="B31" s="15" t="s">
        <v>288</v>
      </c>
      <c r="C31" s="111">
        <v>1</v>
      </c>
      <c r="D31" s="111">
        <v>5</v>
      </c>
      <c r="E31" s="155">
        <f t="shared" si="0"/>
        <v>5</v>
      </c>
      <c r="F31" s="156"/>
    </row>
    <row r="32" spans="1:6" s="187" customFormat="1" ht="20.100000000000001" customHeight="1" x14ac:dyDescent="0.2">
      <c r="A32" s="196" t="str">
        <f>IF(C31&gt;C32,"25.","")</f>
        <v/>
      </c>
      <c r="B32" s="15" t="s">
        <v>300</v>
      </c>
      <c r="C32" s="111">
        <v>1</v>
      </c>
      <c r="D32" s="111">
        <v>8</v>
      </c>
      <c r="E32" s="155">
        <f t="shared" si="0"/>
        <v>8</v>
      </c>
      <c r="F32" s="156"/>
    </row>
    <row r="33" spans="1:6" s="187" customFormat="1" ht="20.100000000000001" customHeight="1" x14ac:dyDescent="0.2">
      <c r="A33" s="196" t="str">
        <f>IF(C32&gt;C33,"26.","")</f>
        <v/>
      </c>
      <c r="B33" s="15" t="s">
        <v>297</v>
      </c>
      <c r="C33" s="111">
        <v>1</v>
      </c>
      <c r="D33" s="111">
        <v>14</v>
      </c>
      <c r="E33" s="191">
        <f t="shared" si="0"/>
        <v>14</v>
      </c>
      <c r="F33" s="192"/>
    </row>
    <row r="34" spans="1:6" s="187" customFormat="1" ht="20.100000000000001" customHeight="1" thickBot="1" x14ac:dyDescent="0.25">
      <c r="A34" s="197" t="str">
        <f>IF(C33&gt;C34,"27.","")</f>
        <v/>
      </c>
      <c r="B34" s="209" t="s">
        <v>282</v>
      </c>
      <c r="C34" s="198">
        <v>1</v>
      </c>
      <c r="D34" s="201">
        <v>34</v>
      </c>
      <c r="E34" s="199">
        <f t="shared" si="0"/>
        <v>34</v>
      </c>
      <c r="F34" s="200"/>
    </row>
    <row r="35" spans="1:6" ht="20.100000000000001" customHeight="1" x14ac:dyDescent="0.2">
      <c r="A35" s="203"/>
      <c r="B35" s="206"/>
      <c r="C35" s="181"/>
      <c r="D35" s="169"/>
      <c r="E35" s="174"/>
      <c r="F35" s="175"/>
    </row>
    <row r="36" spans="1:6" ht="20.100000000000001" customHeight="1" x14ac:dyDescent="0.2">
      <c r="A36" s="204">
        <f>COUNTIF(D8:D34,"&gt;0")</f>
        <v>27</v>
      </c>
      <c r="B36" s="207" t="s">
        <v>209</v>
      </c>
      <c r="C36" s="182">
        <f>SUM(C8:C34)</f>
        <v>225</v>
      </c>
      <c r="D36" s="170">
        <f>+C36/A36</f>
        <v>8.3333333333333339</v>
      </c>
      <c r="E36" s="176"/>
      <c r="F36" s="140"/>
    </row>
    <row r="37" spans="1:6" ht="20.100000000000001" customHeight="1" thickBot="1" x14ac:dyDescent="0.25">
      <c r="A37" s="205"/>
      <c r="B37" s="208"/>
      <c r="C37" s="183" t="s">
        <v>4</v>
      </c>
      <c r="D37" s="171" t="s">
        <v>221</v>
      </c>
      <c r="E37" s="177"/>
      <c r="F37" s="164"/>
    </row>
    <row r="38" spans="1:6" ht="12.75" customHeight="1" x14ac:dyDescent="0.2"/>
    <row r="39" spans="1:6" ht="12.75" customHeight="1" x14ac:dyDescent="0.2"/>
    <row r="40" spans="1:6" ht="12.75" customHeight="1" x14ac:dyDescent="0.2"/>
    <row r="41" spans="1:6" ht="12.75" customHeight="1" x14ac:dyDescent="0.2"/>
    <row r="42" spans="1:6" ht="12.75" customHeight="1" x14ac:dyDescent="0.2"/>
    <row r="43" spans="1:6" ht="12.75" customHeight="1" x14ac:dyDescent="0.2"/>
    <row r="44" spans="1:6" ht="12.75" customHeight="1" x14ac:dyDescent="0.2"/>
    <row r="45" spans="1:6" ht="12.75" customHeight="1" x14ac:dyDescent="0.2"/>
    <row r="46" spans="1:6" ht="12.75" customHeight="1" x14ac:dyDescent="0.2"/>
    <row r="47" spans="1:6" ht="12.75" customHeight="1" x14ac:dyDescent="0.2"/>
    <row r="48" spans="1: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</sheetData>
  <mergeCells count="4">
    <mergeCell ref="E7:F7"/>
    <mergeCell ref="A1:F1"/>
    <mergeCell ref="A3:F3"/>
    <mergeCell ref="A5:F5"/>
  </mergeCells>
  <phoneticPr fontId="0" type="noConversion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4294967294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60"/>
  <sheetViews>
    <sheetView zoomScale="66" zoomScaleNormal="66" workbookViewId="0">
      <pane ySplit="7" topLeftCell="A8" activePane="bottomLeft" state="frozen"/>
      <selection pane="bottomLeft" activeCell="H10" sqref="H10"/>
    </sheetView>
  </sheetViews>
  <sheetFormatPr baseColWidth="10" defaultRowHeight="15" x14ac:dyDescent="0.2"/>
  <cols>
    <col min="1" max="1" width="9.7109375" style="90" customWidth="1"/>
    <col min="2" max="2" width="28.7109375" style="39" customWidth="1"/>
    <col min="3" max="4" width="13.7109375" style="90" customWidth="1"/>
    <col min="5" max="5" width="12.7109375" style="186" customWidth="1"/>
    <col min="6" max="6" width="10.7109375" style="185" customWidth="1"/>
    <col min="7" max="7" width="28.7109375" customWidth="1"/>
    <col min="8" max="9" width="12.7109375" customWidth="1"/>
  </cols>
  <sheetData>
    <row r="1" spans="1:9" s="150" customFormat="1" ht="18" customHeight="1" x14ac:dyDescent="0.25">
      <c r="A1" s="400" t="s">
        <v>0</v>
      </c>
      <c r="B1" s="408"/>
      <c r="C1" s="408"/>
      <c r="D1" s="408"/>
      <c r="E1" s="408"/>
      <c r="F1" s="408"/>
      <c r="G1" s="22"/>
      <c r="H1" s="22"/>
      <c r="I1" s="22"/>
    </row>
    <row r="2" spans="1:9" s="22" customFormat="1" x14ac:dyDescent="0.2">
      <c r="A2" s="150"/>
      <c r="B2" s="150"/>
      <c r="C2" s="150"/>
      <c r="D2" s="150"/>
      <c r="E2" s="186"/>
      <c r="F2" s="185"/>
    </row>
    <row r="3" spans="1:9" s="152" customFormat="1" ht="20.25" x14ac:dyDescent="0.3">
      <c r="A3" s="407" t="s">
        <v>309</v>
      </c>
      <c r="B3" s="408"/>
      <c r="C3" s="408"/>
      <c r="D3" s="408"/>
      <c r="E3" s="408"/>
      <c r="F3" s="408"/>
    </row>
    <row r="4" spans="1:9" s="22" customFormat="1" ht="15" customHeight="1" x14ac:dyDescent="0.25">
      <c r="A4" s="149"/>
      <c r="B4" s="151"/>
      <c r="C4" s="150"/>
      <c r="D4" s="150"/>
      <c r="E4" s="186"/>
      <c r="F4" s="185"/>
    </row>
    <row r="5" spans="1:9" s="22" customFormat="1" ht="20.100000000000001" customHeight="1" x14ac:dyDescent="0.25">
      <c r="A5" s="400" t="s">
        <v>310</v>
      </c>
      <c r="B5" s="408"/>
      <c r="C5" s="408"/>
      <c r="D5" s="408"/>
      <c r="E5" s="408"/>
      <c r="F5" s="408"/>
    </row>
    <row r="6" spans="1:9" ht="20.100000000000001" customHeight="1" thickBot="1" x14ac:dyDescent="0.3">
      <c r="A6" s="83"/>
      <c r="B6" s="46"/>
      <c r="C6" s="2"/>
      <c r="D6" s="84"/>
    </row>
    <row r="7" spans="1:9" s="217" customFormat="1" ht="20.100000000000001" customHeight="1" thickBot="1" x14ac:dyDescent="0.3">
      <c r="A7" s="215" t="s">
        <v>5</v>
      </c>
      <c r="B7" s="216" t="s">
        <v>6</v>
      </c>
      <c r="C7" s="216" t="s">
        <v>4</v>
      </c>
      <c r="D7" s="216" t="s">
        <v>2</v>
      </c>
      <c r="E7" s="409" t="s">
        <v>235</v>
      </c>
      <c r="F7" s="410"/>
    </row>
    <row r="8" spans="1:9" s="188" customFormat="1" ht="20.100000000000001" customHeight="1" x14ac:dyDescent="0.25">
      <c r="A8" s="219" t="s">
        <v>9</v>
      </c>
      <c r="B8" s="218" t="s">
        <v>275</v>
      </c>
      <c r="C8" s="220">
        <v>38</v>
      </c>
      <c r="D8" s="220">
        <v>41</v>
      </c>
      <c r="E8" s="221">
        <f t="shared" ref="E8:E36" si="0">+D8/C8</f>
        <v>1.0789473684210527</v>
      </c>
      <c r="F8" s="222" t="s">
        <v>2</v>
      </c>
    </row>
    <row r="9" spans="1:9" ht="20.100000000000001" customHeight="1" x14ac:dyDescent="0.2">
      <c r="A9" s="196" t="str">
        <f>IF(C8&gt;C9,"2.","")</f>
        <v>2.</v>
      </c>
      <c r="B9" s="15" t="s">
        <v>277</v>
      </c>
      <c r="C9" s="111">
        <v>33</v>
      </c>
      <c r="D9" s="111">
        <v>44</v>
      </c>
      <c r="E9" s="155">
        <f t="shared" si="0"/>
        <v>1.3333333333333333</v>
      </c>
      <c r="F9" s="156"/>
    </row>
    <row r="10" spans="1:9" s="187" customFormat="1" ht="20.100000000000001" customHeight="1" x14ac:dyDescent="0.2">
      <c r="A10" s="196" t="str">
        <f>IF(C9&gt;C10,"3.","")</f>
        <v>3.</v>
      </c>
      <c r="B10" s="15" t="s">
        <v>295</v>
      </c>
      <c r="C10" s="111">
        <v>17</v>
      </c>
      <c r="D10" s="111">
        <v>55</v>
      </c>
      <c r="E10" s="155">
        <f t="shared" si="0"/>
        <v>3.2352941176470589</v>
      </c>
      <c r="F10" s="156"/>
    </row>
    <row r="11" spans="1:9" s="187" customFormat="1" ht="20.100000000000001" customHeight="1" x14ac:dyDescent="0.2">
      <c r="A11" s="196" t="str">
        <f>IF(C10&gt;C11,"4.","")</f>
        <v>4.</v>
      </c>
      <c r="B11" s="15" t="s">
        <v>276</v>
      </c>
      <c r="C11" s="111">
        <v>14</v>
      </c>
      <c r="D11" s="111">
        <v>34</v>
      </c>
      <c r="E11" s="157">
        <f t="shared" si="0"/>
        <v>2.4285714285714284</v>
      </c>
      <c r="F11" s="156"/>
    </row>
    <row r="12" spans="1:9" ht="20.100000000000001" customHeight="1" x14ac:dyDescent="0.2">
      <c r="A12" s="196" t="str">
        <f>IF(C11&gt;C12,"5.","")</f>
        <v/>
      </c>
      <c r="B12" s="15" t="s">
        <v>290</v>
      </c>
      <c r="C12" s="111">
        <v>14</v>
      </c>
      <c r="D12" s="111">
        <v>38</v>
      </c>
      <c r="E12" s="155">
        <f t="shared" si="0"/>
        <v>2.7142857142857144</v>
      </c>
      <c r="F12" s="156"/>
    </row>
    <row r="13" spans="1:9" ht="20.100000000000001" customHeight="1" x14ac:dyDescent="0.2">
      <c r="A13" s="196" t="str">
        <f>IF(C12&gt;C13,"6.","")</f>
        <v>6.</v>
      </c>
      <c r="B13" s="15" t="s">
        <v>288</v>
      </c>
      <c r="C13" s="111">
        <v>13</v>
      </c>
      <c r="D13" s="111">
        <v>28</v>
      </c>
      <c r="E13" s="155">
        <f t="shared" si="0"/>
        <v>2.1538461538461537</v>
      </c>
      <c r="F13" s="156"/>
    </row>
    <row r="14" spans="1:9" s="187" customFormat="1" ht="20.100000000000001" customHeight="1" x14ac:dyDescent="0.2">
      <c r="A14" s="196" t="str">
        <f>IF(C13&gt;C14,"7.","")</f>
        <v>7.</v>
      </c>
      <c r="B14" s="15" t="s">
        <v>284</v>
      </c>
      <c r="C14" s="111">
        <v>9</v>
      </c>
      <c r="D14" s="111">
        <v>38</v>
      </c>
      <c r="E14" s="155">
        <f t="shared" si="0"/>
        <v>4.2222222222222223</v>
      </c>
      <c r="F14" s="156"/>
    </row>
    <row r="15" spans="1:9" s="187" customFormat="1" ht="20.100000000000001" customHeight="1" x14ac:dyDescent="0.2">
      <c r="A15" s="196" t="str">
        <f>IF(C14&gt;C15,"6.","")</f>
        <v/>
      </c>
      <c r="B15" s="15" t="s">
        <v>299</v>
      </c>
      <c r="C15" s="111">
        <v>9</v>
      </c>
      <c r="D15" s="111">
        <v>40</v>
      </c>
      <c r="E15" s="155">
        <f t="shared" si="0"/>
        <v>4.4444444444444446</v>
      </c>
      <c r="F15" s="156"/>
    </row>
    <row r="16" spans="1:9" s="187" customFormat="1" ht="20.100000000000001" customHeight="1" x14ac:dyDescent="0.2">
      <c r="A16" s="196" t="str">
        <f>IF(C15&gt;C16,"7.","")</f>
        <v/>
      </c>
      <c r="B16" s="15" t="s">
        <v>287</v>
      </c>
      <c r="C16" s="111">
        <v>9</v>
      </c>
      <c r="D16" s="111">
        <v>41</v>
      </c>
      <c r="E16" s="155">
        <f t="shared" si="0"/>
        <v>4.5555555555555554</v>
      </c>
      <c r="F16" s="156"/>
    </row>
    <row r="17" spans="1:6" s="187" customFormat="1" ht="20.100000000000001" customHeight="1" x14ac:dyDescent="0.2">
      <c r="A17" s="196" t="str">
        <f>IF(C16&gt;C17,"10.","")</f>
        <v>10.</v>
      </c>
      <c r="B17" s="15" t="s">
        <v>281</v>
      </c>
      <c r="C17" s="111">
        <v>8</v>
      </c>
      <c r="D17" s="111">
        <v>33</v>
      </c>
      <c r="E17" s="155">
        <f t="shared" si="0"/>
        <v>4.125</v>
      </c>
      <c r="F17" s="156"/>
    </row>
    <row r="18" spans="1:6" s="187" customFormat="1" ht="20.100000000000001" customHeight="1" x14ac:dyDescent="0.2">
      <c r="A18" s="196"/>
      <c r="B18" s="15" t="s">
        <v>311</v>
      </c>
      <c r="C18" s="111">
        <v>8</v>
      </c>
      <c r="D18" s="111">
        <v>48</v>
      </c>
      <c r="E18" s="155">
        <f t="shared" si="0"/>
        <v>6</v>
      </c>
      <c r="F18" s="154"/>
    </row>
    <row r="19" spans="1:6" s="187" customFormat="1" ht="20.100000000000001" customHeight="1" x14ac:dyDescent="0.2">
      <c r="A19" s="196" t="str">
        <f>IF(C18&gt;C19,"12.","")</f>
        <v>12.</v>
      </c>
      <c r="B19" s="15" t="s">
        <v>286</v>
      </c>
      <c r="C19" s="111">
        <v>7</v>
      </c>
      <c r="D19" s="111">
        <v>31</v>
      </c>
      <c r="E19" s="158">
        <f t="shared" si="0"/>
        <v>4.4285714285714288</v>
      </c>
      <c r="F19" s="156"/>
    </row>
    <row r="20" spans="1:6" s="187" customFormat="1" ht="20.100000000000001" customHeight="1" x14ac:dyDescent="0.2">
      <c r="A20" s="196" t="str">
        <f>IF(C19&gt;C20,"27.","")</f>
        <v/>
      </c>
      <c r="B20" s="15" t="s">
        <v>313</v>
      </c>
      <c r="C20" s="111">
        <v>7</v>
      </c>
      <c r="D20" s="111">
        <v>41</v>
      </c>
      <c r="E20" s="158">
        <f t="shared" si="0"/>
        <v>5.8571428571428568</v>
      </c>
      <c r="F20" s="156"/>
    </row>
    <row r="21" spans="1:6" s="187" customFormat="1" ht="20.100000000000001" customHeight="1" x14ac:dyDescent="0.2">
      <c r="A21" s="196" t="str">
        <f>IF(C20&gt;C21,"14.","")</f>
        <v>14.</v>
      </c>
      <c r="B21" s="15" t="s">
        <v>292</v>
      </c>
      <c r="C21" s="111">
        <v>5</v>
      </c>
      <c r="D21" s="111">
        <v>29</v>
      </c>
      <c r="E21" s="158">
        <f t="shared" si="0"/>
        <v>5.8</v>
      </c>
      <c r="F21" s="156"/>
    </row>
    <row r="22" spans="1:6" s="187" customFormat="1" ht="20.100000000000001" customHeight="1" x14ac:dyDescent="0.2">
      <c r="A22" s="196" t="str">
        <f>IF(C21&gt;C22,"15.","")</f>
        <v>15.</v>
      </c>
      <c r="B22" s="15" t="s">
        <v>280</v>
      </c>
      <c r="C22" s="111">
        <v>4</v>
      </c>
      <c r="D22" s="111">
        <v>25</v>
      </c>
      <c r="E22" s="158">
        <f t="shared" si="0"/>
        <v>6.25</v>
      </c>
      <c r="F22" s="156"/>
    </row>
    <row r="23" spans="1:6" s="187" customFormat="1" ht="20.100000000000001" customHeight="1" x14ac:dyDescent="0.2">
      <c r="A23" s="196" t="str">
        <f>IF(C22&gt;C23,"13.","")</f>
        <v/>
      </c>
      <c r="B23" s="15" t="s">
        <v>279</v>
      </c>
      <c r="C23" s="111">
        <v>4</v>
      </c>
      <c r="D23" s="111">
        <v>32</v>
      </c>
      <c r="E23" s="158">
        <f t="shared" si="0"/>
        <v>8</v>
      </c>
      <c r="F23" s="156"/>
    </row>
    <row r="24" spans="1:6" s="187" customFormat="1" ht="20.100000000000001" customHeight="1" x14ac:dyDescent="0.2">
      <c r="A24" s="196" t="str">
        <f>IF(C23&gt;C24,"17.","")</f>
        <v>17.</v>
      </c>
      <c r="B24" s="15" t="s">
        <v>314</v>
      </c>
      <c r="C24" s="111">
        <v>3</v>
      </c>
      <c r="D24" s="111">
        <v>36</v>
      </c>
      <c r="E24" s="172">
        <f t="shared" si="0"/>
        <v>12</v>
      </c>
      <c r="F24" s="173"/>
    </row>
    <row r="25" spans="1:6" s="187" customFormat="1" ht="20.100000000000001" customHeight="1" x14ac:dyDescent="0.2">
      <c r="A25" s="196" t="str">
        <f>IF(C24&gt;C25,"16.","")</f>
        <v/>
      </c>
      <c r="B25" s="15" t="s">
        <v>312</v>
      </c>
      <c r="C25" s="111">
        <v>3</v>
      </c>
      <c r="D25" s="111">
        <v>41</v>
      </c>
      <c r="E25" s="172">
        <f t="shared" si="0"/>
        <v>13.666666666666666</v>
      </c>
      <c r="F25" s="173"/>
    </row>
    <row r="26" spans="1:6" s="187" customFormat="1" ht="20.100000000000001" customHeight="1" x14ac:dyDescent="0.2">
      <c r="A26" s="196"/>
      <c r="B26" s="15" t="s">
        <v>278</v>
      </c>
      <c r="C26" s="111">
        <v>3</v>
      </c>
      <c r="D26" s="111">
        <v>44</v>
      </c>
      <c r="E26" s="172">
        <f t="shared" si="0"/>
        <v>14.666666666666666</v>
      </c>
      <c r="F26" s="173"/>
    </row>
    <row r="27" spans="1:6" s="187" customFormat="1" ht="20.100000000000001" customHeight="1" x14ac:dyDescent="0.2">
      <c r="A27" s="196" t="str">
        <f>IF(C26&gt;C27,"20.","")</f>
        <v>20.</v>
      </c>
      <c r="B27" s="15" t="s">
        <v>200</v>
      </c>
      <c r="C27" s="111">
        <v>2</v>
      </c>
      <c r="D27" s="111">
        <v>17</v>
      </c>
      <c r="E27" s="158">
        <f t="shared" si="0"/>
        <v>8.5</v>
      </c>
      <c r="F27" s="156"/>
    </row>
    <row r="28" spans="1:6" s="187" customFormat="1" ht="20.100000000000001" customHeight="1" x14ac:dyDescent="0.2">
      <c r="A28" s="196"/>
      <c r="B28" s="15" t="s">
        <v>318</v>
      </c>
      <c r="C28" s="111">
        <v>2</v>
      </c>
      <c r="D28" s="111">
        <v>23</v>
      </c>
      <c r="E28" s="191">
        <f t="shared" si="0"/>
        <v>11.5</v>
      </c>
      <c r="F28" s="214"/>
    </row>
    <row r="29" spans="1:6" s="187" customFormat="1" ht="20.100000000000001" customHeight="1" x14ac:dyDescent="0.2">
      <c r="A29" s="196" t="str">
        <f>IF(C28&gt;C29,"22.","")</f>
        <v>22.</v>
      </c>
      <c r="B29" s="15" t="s">
        <v>285</v>
      </c>
      <c r="C29" s="111">
        <v>1</v>
      </c>
      <c r="D29" s="111">
        <v>1</v>
      </c>
      <c r="E29" s="155">
        <f t="shared" si="0"/>
        <v>1</v>
      </c>
      <c r="F29" s="156"/>
    </row>
    <row r="30" spans="1:6" s="187" customFormat="1" ht="20.100000000000001" customHeight="1" x14ac:dyDescent="0.2">
      <c r="A30" s="196"/>
      <c r="B30" s="15" t="s">
        <v>300</v>
      </c>
      <c r="C30" s="111">
        <v>1</v>
      </c>
      <c r="D30" s="111">
        <v>7</v>
      </c>
      <c r="E30" s="155">
        <f t="shared" si="0"/>
        <v>7</v>
      </c>
      <c r="F30" s="156"/>
    </row>
    <row r="31" spans="1:6" s="187" customFormat="1" ht="20.100000000000001" customHeight="1" x14ac:dyDescent="0.2">
      <c r="A31" s="196" t="str">
        <f>IF(C30&gt;C31,"26.","")</f>
        <v/>
      </c>
      <c r="B31" s="15" t="s">
        <v>297</v>
      </c>
      <c r="C31" s="111">
        <v>1</v>
      </c>
      <c r="D31" s="111">
        <v>13</v>
      </c>
      <c r="E31" s="191">
        <f t="shared" si="0"/>
        <v>13</v>
      </c>
      <c r="F31" s="192"/>
    </row>
    <row r="32" spans="1:6" s="187" customFormat="1" ht="20.100000000000001" customHeight="1" x14ac:dyDescent="0.2">
      <c r="A32" s="210"/>
      <c r="B32" s="190" t="s">
        <v>319</v>
      </c>
      <c r="C32" s="111">
        <v>1</v>
      </c>
      <c r="D32" s="211">
        <v>13</v>
      </c>
      <c r="E32" s="158">
        <f t="shared" si="0"/>
        <v>13</v>
      </c>
      <c r="F32" s="154"/>
    </row>
    <row r="33" spans="1:6" s="187" customFormat="1" ht="20.100000000000001" customHeight="1" x14ac:dyDescent="0.2">
      <c r="A33" s="210" t="str">
        <f>IF(C32&gt;C33,"18.","")</f>
        <v/>
      </c>
      <c r="B33" s="190" t="s">
        <v>317</v>
      </c>
      <c r="C33" s="111">
        <v>1</v>
      </c>
      <c r="D33" s="211">
        <v>16</v>
      </c>
      <c r="E33" s="158">
        <f t="shared" si="0"/>
        <v>16</v>
      </c>
      <c r="F33" s="156"/>
    </row>
    <row r="34" spans="1:6" s="187" customFormat="1" ht="20.100000000000001" customHeight="1" x14ac:dyDescent="0.2">
      <c r="A34" s="210" t="str">
        <f>IF(C33&gt;C34,"11.","")</f>
        <v/>
      </c>
      <c r="B34" s="190" t="s">
        <v>315</v>
      </c>
      <c r="C34" s="111">
        <v>1</v>
      </c>
      <c r="D34" s="211">
        <v>26</v>
      </c>
      <c r="E34" s="158">
        <f t="shared" si="0"/>
        <v>26</v>
      </c>
      <c r="F34" s="156"/>
    </row>
    <row r="35" spans="1:6" s="187" customFormat="1" ht="20.100000000000001" customHeight="1" x14ac:dyDescent="0.2">
      <c r="A35" s="210"/>
      <c r="B35" s="190" t="s">
        <v>316</v>
      </c>
      <c r="C35" s="111">
        <v>1</v>
      </c>
      <c r="D35" s="211">
        <v>29</v>
      </c>
      <c r="E35" s="158">
        <f t="shared" si="0"/>
        <v>29</v>
      </c>
      <c r="F35" s="156"/>
    </row>
    <row r="36" spans="1:6" s="187" customFormat="1" ht="20.100000000000001" customHeight="1" thickBot="1" x14ac:dyDescent="0.25">
      <c r="A36" s="197" t="str">
        <f>IF(C35&gt;C36,"17.","")</f>
        <v/>
      </c>
      <c r="B36" s="209" t="s">
        <v>293</v>
      </c>
      <c r="C36" s="198">
        <v>1</v>
      </c>
      <c r="D36" s="201">
        <v>33</v>
      </c>
      <c r="E36" s="213">
        <f t="shared" si="0"/>
        <v>33</v>
      </c>
      <c r="F36" s="212"/>
    </row>
    <row r="37" spans="1:6" ht="20.100000000000001" customHeight="1" x14ac:dyDescent="0.2">
      <c r="A37" s="203"/>
      <c r="B37" s="206"/>
      <c r="C37" s="181"/>
      <c r="D37" s="169"/>
      <c r="E37" s="174"/>
      <c r="F37" s="175"/>
    </row>
    <row r="38" spans="1:6" ht="20.100000000000001" customHeight="1" x14ac:dyDescent="0.2">
      <c r="A38" s="204">
        <f>COUNTIF(D8:D36,"&gt;0")</f>
        <v>29</v>
      </c>
      <c r="B38" s="207" t="s">
        <v>209</v>
      </c>
      <c r="C38" s="182">
        <f>SUM(C8:C36)</f>
        <v>220</v>
      </c>
      <c r="D38" s="170">
        <f>+C38/A38</f>
        <v>7.5862068965517242</v>
      </c>
      <c r="E38" s="176"/>
      <c r="F38" s="140"/>
    </row>
    <row r="39" spans="1:6" ht="20.100000000000001" customHeight="1" thickBot="1" x14ac:dyDescent="0.25">
      <c r="A39" s="205"/>
      <c r="B39" s="208"/>
      <c r="C39" s="183" t="s">
        <v>4</v>
      </c>
      <c r="D39" s="171" t="s">
        <v>221</v>
      </c>
      <c r="E39" s="177"/>
      <c r="F39" s="164"/>
    </row>
    <row r="40" spans="1:6" ht="12.75" customHeight="1" x14ac:dyDescent="0.2"/>
    <row r="41" spans="1:6" ht="12.75" customHeight="1" x14ac:dyDescent="0.2"/>
    <row r="42" spans="1:6" ht="12.75" customHeight="1" x14ac:dyDescent="0.2"/>
    <row r="43" spans="1:6" ht="12.75" customHeight="1" x14ac:dyDescent="0.2"/>
    <row r="44" spans="1:6" ht="12.75" customHeight="1" x14ac:dyDescent="0.2"/>
    <row r="45" spans="1:6" ht="12.75" customHeight="1" x14ac:dyDescent="0.2"/>
    <row r="46" spans="1:6" ht="12.75" customHeight="1" x14ac:dyDescent="0.2"/>
    <row r="47" spans="1:6" ht="12.75" customHeight="1" x14ac:dyDescent="0.2"/>
    <row r="48" spans="1:6" ht="12.75" customHeight="1" x14ac:dyDescent="0.2">
      <c r="A48"/>
      <c r="B48"/>
      <c r="C48"/>
      <c r="D48"/>
      <c r="E48"/>
      <c r="F48"/>
    </row>
    <row r="49" customFormat="1" ht="12.75" customHeight="1" x14ac:dyDescent="0.2"/>
    <row r="50" customFormat="1" ht="12.75" customHeight="1" x14ac:dyDescent="0.2"/>
    <row r="51" customFormat="1" ht="12.75" customHeight="1" x14ac:dyDescent="0.2"/>
    <row r="52" customFormat="1" ht="12.75" customHeight="1" x14ac:dyDescent="0.2"/>
    <row r="53" customFormat="1" ht="12.75" customHeight="1" x14ac:dyDescent="0.2"/>
    <row r="54" customFormat="1" ht="12.75" customHeight="1" x14ac:dyDescent="0.2"/>
    <row r="55" customFormat="1" ht="12.75" customHeight="1" x14ac:dyDescent="0.2"/>
    <row r="56" customFormat="1" ht="12.75" customHeight="1" x14ac:dyDescent="0.2"/>
    <row r="57" customFormat="1" ht="12.75" customHeight="1" x14ac:dyDescent="0.2"/>
    <row r="58" customFormat="1" ht="12.75" customHeight="1" x14ac:dyDescent="0.2"/>
    <row r="59" customFormat="1" ht="12.75" customHeight="1" x14ac:dyDescent="0.2"/>
    <row r="60" customFormat="1" ht="12.75" customHeight="1" x14ac:dyDescent="0.2"/>
  </sheetData>
  <mergeCells count="4">
    <mergeCell ref="A1:F1"/>
    <mergeCell ref="A3:F3"/>
    <mergeCell ref="A5:F5"/>
    <mergeCell ref="E7:F7"/>
  </mergeCells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4294967294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61"/>
  <sheetViews>
    <sheetView zoomScaleNormal="100" workbookViewId="0">
      <pane ySplit="7" topLeftCell="A8" activePane="bottomLeft" state="frozen"/>
      <selection pane="bottomLeft" activeCell="F28" sqref="F28"/>
    </sheetView>
  </sheetViews>
  <sheetFormatPr baseColWidth="10" defaultRowHeight="15" x14ac:dyDescent="0.2"/>
  <cols>
    <col min="1" max="1" width="9.7109375" style="90" customWidth="1"/>
    <col min="2" max="2" width="28.7109375" style="39" customWidth="1"/>
    <col min="3" max="4" width="13.7109375" style="90" customWidth="1"/>
    <col min="5" max="5" width="13.7109375" style="236" customWidth="1"/>
    <col min="6" max="6" width="28.7109375" customWidth="1"/>
    <col min="7" max="8" width="12.7109375" customWidth="1"/>
  </cols>
  <sheetData>
    <row r="1" spans="1:8" s="150" customFormat="1" ht="18" customHeight="1" x14ac:dyDescent="0.25">
      <c r="A1" s="400" t="s">
        <v>0</v>
      </c>
      <c r="B1" s="408"/>
      <c r="C1" s="408"/>
      <c r="D1" s="408"/>
      <c r="E1" s="408"/>
      <c r="F1" s="22"/>
      <c r="G1" s="22"/>
      <c r="H1" s="22"/>
    </row>
    <row r="2" spans="1:8" s="22" customFormat="1" x14ac:dyDescent="0.2">
      <c r="A2" s="150"/>
      <c r="B2" s="150"/>
      <c r="C2" s="150"/>
      <c r="D2" s="150"/>
      <c r="E2" s="236"/>
    </row>
    <row r="3" spans="1:8" s="152" customFormat="1" ht="20.25" x14ac:dyDescent="0.3">
      <c r="A3" s="407" t="s">
        <v>342</v>
      </c>
      <c r="B3" s="408"/>
      <c r="C3" s="408"/>
      <c r="D3" s="408"/>
      <c r="E3" s="408"/>
    </row>
    <row r="4" spans="1:8" s="22" customFormat="1" ht="15" customHeight="1" x14ac:dyDescent="0.25">
      <c r="A4" s="149"/>
      <c r="B4" s="151"/>
      <c r="C4" s="150"/>
      <c r="D4" s="150"/>
      <c r="E4" s="236"/>
    </row>
    <row r="5" spans="1:8" s="22" customFormat="1" ht="20.100000000000001" customHeight="1" x14ac:dyDescent="0.25">
      <c r="A5" s="400" t="s">
        <v>343</v>
      </c>
      <c r="B5" s="408"/>
      <c r="C5" s="408"/>
      <c r="D5" s="408"/>
      <c r="E5" s="408"/>
    </row>
    <row r="6" spans="1:8" ht="20.100000000000001" customHeight="1" thickBot="1" x14ac:dyDescent="0.3">
      <c r="A6" s="83"/>
      <c r="B6" s="46"/>
      <c r="C6" s="2"/>
      <c r="D6" s="84"/>
    </row>
    <row r="7" spans="1:8" s="217" customFormat="1" ht="20.100000000000001" customHeight="1" thickBot="1" x14ac:dyDescent="0.25">
      <c r="A7" s="215" t="s">
        <v>5</v>
      </c>
      <c r="B7" s="216" t="s">
        <v>6</v>
      </c>
      <c r="C7" s="216" t="s">
        <v>4</v>
      </c>
      <c r="D7" s="216" t="s">
        <v>2</v>
      </c>
      <c r="E7" s="237" t="s">
        <v>363</v>
      </c>
    </row>
    <row r="8" spans="1:8" s="188" customFormat="1" ht="20.100000000000001" customHeight="1" x14ac:dyDescent="0.25">
      <c r="A8" s="233" t="s">
        <v>9</v>
      </c>
      <c r="B8" s="167" t="s">
        <v>275</v>
      </c>
      <c r="C8" s="168">
        <v>66</v>
      </c>
      <c r="D8" s="231">
        <v>52</v>
      </c>
      <c r="E8" s="238">
        <f>+C8/C39</f>
        <v>0.21639344262295082</v>
      </c>
    </row>
    <row r="9" spans="1:8" ht="20.100000000000001" customHeight="1" x14ac:dyDescent="0.2">
      <c r="A9" s="196" t="str">
        <f>IF(C8&gt;C9,"2.","")</f>
        <v>2.</v>
      </c>
      <c r="B9" s="15" t="s">
        <v>290</v>
      </c>
      <c r="C9" s="111">
        <v>42</v>
      </c>
      <c r="D9" s="223">
        <v>56</v>
      </c>
      <c r="E9" s="238">
        <f>+C9/C39</f>
        <v>0.13770491803278689</v>
      </c>
    </row>
    <row r="10" spans="1:8" s="187" customFormat="1" ht="20.100000000000001" customHeight="1" x14ac:dyDescent="0.2">
      <c r="A10" s="196" t="str">
        <f>IF(C9&gt;C10,"3.","")</f>
        <v>3.</v>
      </c>
      <c r="B10" s="15" t="s">
        <v>276</v>
      </c>
      <c r="C10" s="111">
        <v>37</v>
      </c>
      <c r="D10" s="223">
        <v>31</v>
      </c>
      <c r="E10" s="238">
        <f>+C10/C39</f>
        <v>0.12131147540983607</v>
      </c>
    </row>
    <row r="11" spans="1:8" s="187" customFormat="1" ht="20.100000000000001" customHeight="1" x14ac:dyDescent="0.2">
      <c r="A11" s="196" t="str">
        <f>IF(C10&gt;C11,"4.","")</f>
        <v>4.</v>
      </c>
      <c r="B11" s="15" t="s">
        <v>344</v>
      </c>
      <c r="C11" s="111">
        <v>25</v>
      </c>
      <c r="D11" s="223">
        <v>41</v>
      </c>
      <c r="E11" s="238">
        <f>+C11/C39</f>
        <v>8.1967213114754092E-2</v>
      </c>
    </row>
    <row r="12" spans="1:8" ht="20.100000000000001" customHeight="1" x14ac:dyDescent="0.2">
      <c r="A12" s="196" t="str">
        <f>IF(C11&gt;C12,"5.","")</f>
        <v>5.</v>
      </c>
      <c r="B12" s="15" t="s">
        <v>287</v>
      </c>
      <c r="C12" s="111">
        <v>23</v>
      </c>
      <c r="D12" s="223">
        <v>59</v>
      </c>
      <c r="E12" s="238">
        <f>+C12/C39</f>
        <v>7.5409836065573776E-2</v>
      </c>
    </row>
    <row r="13" spans="1:8" ht="20.100000000000001" customHeight="1" x14ac:dyDescent="0.2">
      <c r="A13" s="196" t="str">
        <f>IF(C12&gt;C13,"6.","")</f>
        <v>6.</v>
      </c>
      <c r="B13" s="15" t="s">
        <v>277</v>
      </c>
      <c r="C13" s="111">
        <v>12</v>
      </c>
      <c r="D13" s="223">
        <v>21</v>
      </c>
      <c r="E13" s="238">
        <f>+C13/C39</f>
        <v>3.9344262295081971E-2</v>
      </c>
    </row>
    <row r="14" spans="1:8" s="187" customFormat="1" ht="20.100000000000001" customHeight="1" x14ac:dyDescent="0.2">
      <c r="A14" s="196" t="str">
        <f>IF(C13&gt;C14,"7.","")</f>
        <v>7.</v>
      </c>
      <c r="B14" s="15" t="s">
        <v>296</v>
      </c>
      <c r="C14" s="111">
        <v>11</v>
      </c>
      <c r="D14" s="223">
        <v>55</v>
      </c>
      <c r="E14" s="238">
        <f>+C14/C39</f>
        <v>3.6065573770491806E-2</v>
      </c>
    </row>
    <row r="15" spans="1:8" s="187" customFormat="1" ht="20.100000000000001" customHeight="1" x14ac:dyDescent="0.2">
      <c r="A15" s="196" t="str">
        <f>IF(C14&gt;C15,"8.","")</f>
        <v>8.</v>
      </c>
      <c r="B15" s="15" t="s">
        <v>314</v>
      </c>
      <c r="C15" s="111">
        <v>9</v>
      </c>
      <c r="D15" s="223">
        <v>48</v>
      </c>
      <c r="E15" s="238">
        <f>+C15/C39</f>
        <v>2.9508196721311476E-2</v>
      </c>
    </row>
    <row r="16" spans="1:8" s="187" customFormat="1" ht="20.100000000000001" customHeight="1" x14ac:dyDescent="0.2">
      <c r="A16" s="196" t="str">
        <f>IF(C15&gt;C16,"9.","")</f>
        <v>9.</v>
      </c>
      <c r="B16" s="15" t="s">
        <v>289</v>
      </c>
      <c r="C16" s="111">
        <v>8</v>
      </c>
      <c r="D16" s="223">
        <v>18</v>
      </c>
      <c r="E16" s="238">
        <f>+C16/C39</f>
        <v>2.6229508196721311E-2</v>
      </c>
    </row>
    <row r="17" spans="1:5" s="187" customFormat="1" ht="20.100000000000001" customHeight="1" x14ac:dyDescent="0.2">
      <c r="A17" s="196" t="str">
        <f>IF(C16&gt;C17,"10.","")</f>
        <v/>
      </c>
      <c r="B17" s="15" t="s">
        <v>345</v>
      </c>
      <c r="C17" s="111">
        <v>8</v>
      </c>
      <c r="D17" s="223">
        <v>33</v>
      </c>
      <c r="E17" s="238">
        <f>+C17/C39</f>
        <v>2.6229508196721311E-2</v>
      </c>
    </row>
    <row r="18" spans="1:5" s="187" customFormat="1" ht="20.100000000000001" customHeight="1" x14ac:dyDescent="0.2">
      <c r="A18" s="196"/>
      <c r="B18" s="15" t="s">
        <v>279</v>
      </c>
      <c r="C18" s="111">
        <v>8</v>
      </c>
      <c r="D18" s="223">
        <v>48</v>
      </c>
      <c r="E18" s="238">
        <f>+C18/C39</f>
        <v>2.6229508196721311E-2</v>
      </c>
    </row>
    <row r="19" spans="1:5" s="187" customFormat="1" ht="20.100000000000001" customHeight="1" x14ac:dyDescent="0.2">
      <c r="A19" s="196" t="str">
        <f>IF(C18&gt;C19,"12.","")</f>
        <v>12.</v>
      </c>
      <c r="B19" s="15" t="s">
        <v>284</v>
      </c>
      <c r="C19" s="111">
        <v>7</v>
      </c>
      <c r="D19" s="223">
        <v>35</v>
      </c>
      <c r="E19" s="238">
        <f>+C19/C39</f>
        <v>2.2950819672131147E-2</v>
      </c>
    </row>
    <row r="20" spans="1:5" s="187" customFormat="1" ht="20.100000000000001" customHeight="1" x14ac:dyDescent="0.2">
      <c r="A20" s="196" t="str">
        <f>IF(C19&gt;C20,"27.","")</f>
        <v/>
      </c>
      <c r="B20" s="15" t="s">
        <v>295</v>
      </c>
      <c r="C20" s="111">
        <v>7</v>
      </c>
      <c r="D20" s="223">
        <v>57</v>
      </c>
      <c r="E20" s="238">
        <f>+C20/C39</f>
        <v>2.2950819672131147E-2</v>
      </c>
    </row>
    <row r="21" spans="1:5" s="187" customFormat="1" ht="20.100000000000001" customHeight="1" x14ac:dyDescent="0.2">
      <c r="A21" s="196" t="str">
        <f>IF(C20&gt;C21,"14.","")</f>
        <v>14.</v>
      </c>
      <c r="B21" s="15" t="s">
        <v>354</v>
      </c>
      <c r="C21" s="111">
        <v>6</v>
      </c>
      <c r="D21" s="223">
        <v>24</v>
      </c>
      <c r="E21" s="238">
        <f>+C21/C39</f>
        <v>1.9672131147540985E-2</v>
      </c>
    </row>
    <row r="22" spans="1:5" s="187" customFormat="1" ht="20.100000000000001" customHeight="1" x14ac:dyDescent="0.2">
      <c r="A22" s="196" t="str">
        <f>IF(C21&gt;C22,"15.","")</f>
        <v/>
      </c>
      <c r="B22" s="15" t="s">
        <v>350</v>
      </c>
      <c r="C22" s="111">
        <v>6</v>
      </c>
      <c r="D22" s="223">
        <v>62</v>
      </c>
      <c r="E22" s="238">
        <f>+C22/C39</f>
        <v>1.9672131147540985E-2</v>
      </c>
    </row>
    <row r="23" spans="1:5" s="187" customFormat="1" ht="20.100000000000001" customHeight="1" x14ac:dyDescent="0.2">
      <c r="A23" s="196" t="str">
        <f>IF(C22&gt;C23,"16.","")</f>
        <v>16.</v>
      </c>
      <c r="B23" s="15" t="s">
        <v>318</v>
      </c>
      <c r="C23" s="111">
        <v>5</v>
      </c>
      <c r="D23" s="223">
        <v>28</v>
      </c>
      <c r="E23" s="238">
        <f>+C23/C39</f>
        <v>1.6393442622950821E-2</v>
      </c>
    </row>
    <row r="24" spans="1:5" s="187" customFormat="1" ht="20.100000000000001" customHeight="1" x14ac:dyDescent="0.2">
      <c r="A24" s="196" t="str">
        <f>IF(C23&gt;C24,"17.","")</f>
        <v>17.</v>
      </c>
      <c r="B24" s="15" t="s">
        <v>288</v>
      </c>
      <c r="C24" s="111">
        <v>4</v>
      </c>
      <c r="D24" s="223">
        <v>11</v>
      </c>
      <c r="E24" s="238">
        <f>+C24/C39</f>
        <v>1.3114754098360656E-2</v>
      </c>
    </row>
    <row r="25" spans="1:5" s="187" customFormat="1" ht="20.100000000000001" customHeight="1" x14ac:dyDescent="0.2">
      <c r="A25" s="196" t="str">
        <f>IF(C24&gt;C25,"18.","")</f>
        <v>18.</v>
      </c>
      <c r="B25" s="15" t="s">
        <v>311</v>
      </c>
      <c r="C25" s="111">
        <v>3</v>
      </c>
      <c r="D25" s="223">
        <v>47</v>
      </c>
      <c r="E25" s="238">
        <f>+C25/C39</f>
        <v>9.8360655737704927E-3</v>
      </c>
    </row>
    <row r="26" spans="1:5" s="187" customFormat="1" ht="20.100000000000001" customHeight="1" x14ac:dyDescent="0.2">
      <c r="A26" s="196" t="str">
        <f>IF(C25&gt;C26,"19.","")</f>
        <v>19.</v>
      </c>
      <c r="B26" s="15" t="s">
        <v>347</v>
      </c>
      <c r="C26" s="111">
        <v>2</v>
      </c>
      <c r="D26" s="223">
        <v>3</v>
      </c>
      <c r="E26" s="238">
        <f>+C26/C39</f>
        <v>6.5573770491803279E-3</v>
      </c>
    </row>
    <row r="27" spans="1:5" s="187" customFormat="1" ht="20.100000000000001" customHeight="1" x14ac:dyDescent="0.2">
      <c r="A27" s="196" t="str">
        <f>IF(C26&gt;C27,"20.","")</f>
        <v/>
      </c>
      <c r="B27" s="15" t="s">
        <v>348</v>
      </c>
      <c r="C27" s="111">
        <v>2</v>
      </c>
      <c r="D27" s="223">
        <v>12</v>
      </c>
      <c r="E27" s="238">
        <f>+C27/C39</f>
        <v>6.5573770491803279E-3</v>
      </c>
    </row>
    <row r="28" spans="1:5" s="187" customFormat="1" ht="20.100000000000001" customHeight="1" x14ac:dyDescent="0.2">
      <c r="A28" s="196"/>
      <c r="B28" s="15" t="s">
        <v>292</v>
      </c>
      <c r="C28" s="111">
        <v>2</v>
      </c>
      <c r="D28" s="223">
        <v>18</v>
      </c>
      <c r="E28" s="238">
        <f>+C28/C39</f>
        <v>6.5573770491803279E-3</v>
      </c>
    </row>
    <row r="29" spans="1:5" s="187" customFormat="1" ht="20.100000000000001" customHeight="1" x14ac:dyDescent="0.2">
      <c r="A29" s="196" t="str">
        <f>IF(C28&gt;C29,"22.","")</f>
        <v/>
      </c>
      <c r="B29" s="15" t="s">
        <v>317</v>
      </c>
      <c r="C29" s="111">
        <v>2</v>
      </c>
      <c r="D29" s="223">
        <v>31</v>
      </c>
      <c r="E29" s="238">
        <f>+C29/C39</f>
        <v>6.5573770491803279E-3</v>
      </c>
    </row>
    <row r="30" spans="1:5" s="187" customFormat="1" ht="20.100000000000001" customHeight="1" x14ac:dyDescent="0.2">
      <c r="A30" s="196"/>
      <c r="B30" s="15" t="s">
        <v>316</v>
      </c>
      <c r="C30" s="111">
        <v>2</v>
      </c>
      <c r="D30" s="223">
        <v>33</v>
      </c>
      <c r="E30" s="238">
        <f>+C30/C39</f>
        <v>6.5573770491803279E-3</v>
      </c>
    </row>
    <row r="31" spans="1:5" s="187" customFormat="1" ht="20.100000000000001" customHeight="1" x14ac:dyDescent="0.2">
      <c r="A31" s="196" t="str">
        <f>IF(C30&gt;C31,"24.","")</f>
        <v>24.</v>
      </c>
      <c r="B31" s="15" t="s">
        <v>346</v>
      </c>
      <c r="C31" s="111">
        <v>1</v>
      </c>
      <c r="D31" s="223">
        <v>5</v>
      </c>
      <c r="E31" s="238">
        <f>+C31/C39</f>
        <v>3.2786885245901639E-3</v>
      </c>
    </row>
    <row r="32" spans="1:5" s="187" customFormat="1" ht="20.100000000000001" customHeight="1" x14ac:dyDescent="0.2">
      <c r="A32" s="196"/>
      <c r="B32" s="15" t="s">
        <v>349</v>
      </c>
      <c r="C32" s="111">
        <v>1</v>
      </c>
      <c r="D32" s="223">
        <v>9</v>
      </c>
      <c r="E32" s="238">
        <f>+C32/C39</f>
        <v>3.2786885245901639E-3</v>
      </c>
    </row>
    <row r="33" spans="1:5" s="187" customFormat="1" ht="20.100000000000001" customHeight="1" x14ac:dyDescent="0.2">
      <c r="A33" s="196"/>
      <c r="B33" s="15" t="s">
        <v>351</v>
      </c>
      <c r="C33" s="111">
        <v>1</v>
      </c>
      <c r="D33" s="223">
        <v>17</v>
      </c>
      <c r="E33" s="238">
        <f>+C33/C39</f>
        <v>3.2786885245901639E-3</v>
      </c>
    </row>
    <row r="34" spans="1:5" s="187" customFormat="1" ht="20.100000000000001" customHeight="1" x14ac:dyDescent="0.2">
      <c r="A34" s="196"/>
      <c r="B34" s="15" t="s">
        <v>353</v>
      </c>
      <c r="C34" s="111">
        <v>1</v>
      </c>
      <c r="D34" s="223">
        <v>19</v>
      </c>
      <c r="E34" s="238">
        <f>+C34/C39</f>
        <v>3.2786885245901639E-3</v>
      </c>
    </row>
    <row r="35" spans="1:5" s="187" customFormat="1" ht="20.100000000000001" customHeight="1" x14ac:dyDescent="0.2">
      <c r="A35" s="196" t="str">
        <f>IF(C34&gt;C35,"18.","")</f>
        <v/>
      </c>
      <c r="B35" s="15" t="s">
        <v>294</v>
      </c>
      <c r="C35" s="111">
        <v>1</v>
      </c>
      <c r="D35" s="223">
        <v>21</v>
      </c>
      <c r="E35" s="238">
        <f>+C35/C39</f>
        <v>3.2786885245901639E-3</v>
      </c>
    </row>
    <row r="36" spans="1:5" s="187" customFormat="1" ht="20.100000000000001" customHeight="1" x14ac:dyDescent="0.2">
      <c r="A36" s="196" t="str">
        <f>IF(C35&gt;C36,"11.","")</f>
        <v/>
      </c>
      <c r="B36" s="15" t="s">
        <v>352</v>
      </c>
      <c r="C36" s="111">
        <v>1</v>
      </c>
      <c r="D36" s="223">
        <v>36</v>
      </c>
      <c r="E36" s="238">
        <f>+C36/C39</f>
        <v>3.2786885245901639E-3</v>
      </c>
    </row>
    <row r="37" spans="1:5" s="187" customFormat="1" ht="20.100000000000001" customHeight="1" x14ac:dyDescent="0.2">
      <c r="A37" s="196"/>
      <c r="B37" s="15" t="s">
        <v>280</v>
      </c>
      <c r="C37" s="111">
        <v>1</v>
      </c>
      <c r="D37" s="223">
        <v>37</v>
      </c>
      <c r="E37" s="238">
        <f>+C37/C39</f>
        <v>3.2786885245901639E-3</v>
      </c>
    </row>
    <row r="38" spans="1:5" s="187" customFormat="1" ht="20.100000000000001" customHeight="1" thickBot="1" x14ac:dyDescent="0.25">
      <c r="A38" s="197" t="str">
        <f>IF(C37&gt;C38,"17.","")</f>
        <v/>
      </c>
      <c r="B38" s="209" t="s">
        <v>283</v>
      </c>
      <c r="C38" s="201">
        <v>1</v>
      </c>
      <c r="D38" s="232">
        <v>51</v>
      </c>
      <c r="E38" s="238">
        <f>+C38/C39</f>
        <v>3.2786885245901639E-3</v>
      </c>
    </row>
    <row r="39" spans="1:5" ht="20.100000000000001" customHeight="1" x14ac:dyDescent="0.2">
      <c r="A39" s="227">
        <f>COUNTIF(D8:D38,"&gt;0")</f>
        <v>31</v>
      </c>
      <c r="B39" s="225" t="s">
        <v>209</v>
      </c>
      <c r="C39" s="224">
        <f>SUM(C8:C38)</f>
        <v>305</v>
      </c>
      <c r="D39" s="226">
        <f>+C39/A39</f>
        <v>9.8387096774193541</v>
      </c>
    </row>
    <row r="40" spans="1:5" ht="20.100000000000001" customHeight="1" thickBot="1" x14ac:dyDescent="0.25">
      <c r="A40" s="228"/>
      <c r="B40" s="229"/>
      <c r="C40" s="230" t="s">
        <v>4</v>
      </c>
      <c r="D40" s="230" t="s">
        <v>221</v>
      </c>
      <c r="E40" s="240"/>
    </row>
    <row r="41" spans="1:5" ht="12.75" customHeight="1" x14ac:dyDescent="0.2"/>
    <row r="42" spans="1:5" ht="12.75" customHeight="1" x14ac:dyDescent="0.2"/>
    <row r="43" spans="1:5" ht="12.75" customHeight="1" x14ac:dyDescent="0.2"/>
    <row r="44" spans="1:5" ht="12.75" customHeight="1" x14ac:dyDescent="0.2"/>
    <row r="45" spans="1:5" ht="12.75" customHeight="1" x14ac:dyDescent="0.2"/>
    <row r="46" spans="1:5" ht="12.75" customHeight="1" x14ac:dyDescent="0.2"/>
    <row r="47" spans="1:5" ht="12.75" customHeight="1" x14ac:dyDescent="0.2"/>
    <row r="48" spans="1:5" ht="12.75" customHeight="1" x14ac:dyDescent="0.2"/>
    <row r="49" spans="1:5" ht="12.75" customHeight="1" x14ac:dyDescent="0.2">
      <c r="A49"/>
      <c r="B49"/>
      <c r="C49"/>
      <c r="D49"/>
      <c r="E49" s="239"/>
    </row>
    <row r="50" spans="1:5" ht="12.75" customHeight="1" x14ac:dyDescent="0.2">
      <c r="A50"/>
      <c r="B50"/>
      <c r="C50"/>
      <c r="D50"/>
      <c r="E50" s="239"/>
    </row>
    <row r="51" spans="1:5" ht="12.75" customHeight="1" x14ac:dyDescent="0.2">
      <c r="A51"/>
      <c r="B51"/>
      <c r="C51"/>
      <c r="D51"/>
      <c r="E51" s="239"/>
    </row>
    <row r="52" spans="1:5" ht="12.75" customHeight="1" x14ac:dyDescent="0.2">
      <c r="A52"/>
      <c r="B52"/>
      <c r="C52"/>
      <c r="D52"/>
      <c r="E52" s="239"/>
    </row>
    <row r="53" spans="1:5" ht="12.75" customHeight="1" x14ac:dyDescent="0.2">
      <c r="A53"/>
      <c r="B53"/>
      <c r="C53"/>
      <c r="D53"/>
      <c r="E53" s="239"/>
    </row>
    <row r="54" spans="1:5" ht="12.75" customHeight="1" x14ac:dyDescent="0.2">
      <c r="A54"/>
      <c r="B54"/>
      <c r="C54"/>
      <c r="D54"/>
      <c r="E54" s="239"/>
    </row>
    <row r="55" spans="1:5" ht="12.75" customHeight="1" x14ac:dyDescent="0.2">
      <c r="A55"/>
      <c r="B55"/>
      <c r="C55"/>
      <c r="D55"/>
      <c r="E55" s="239"/>
    </row>
    <row r="56" spans="1:5" ht="12.75" customHeight="1" x14ac:dyDescent="0.2">
      <c r="A56"/>
      <c r="B56"/>
      <c r="C56"/>
      <c r="D56"/>
      <c r="E56" s="239"/>
    </row>
    <row r="57" spans="1:5" ht="12.75" customHeight="1" x14ac:dyDescent="0.2">
      <c r="A57"/>
      <c r="B57"/>
      <c r="C57"/>
      <c r="D57"/>
      <c r="E57" s="239"/>
    </row>
    <row r="58" spans="1:5" ht="12.75" customHeight="1" x14ac:dyDescent="0.2">
      <c r="A58"/>
      <c r="B58"/>
      <c r="C58"/>
      <c r="D58"/>
      <c r="E58" s="239"/>
    </row>
    <row r="59" spans="1:5" ht="12.75" customHeight="1" x14ac:dyDescent="0.2">
      <c r="A59"/>
      <c r="B59"/>
      <c r="C59"/>
      <c r="D59"/>
      <c r="E59" s="239"/>
    </row>
    <row r="60" spans="1:5" ht="12.75" customHeight="1" x14ac:dyDescent="0.2">
      <c r="A60"/>
      <c r="B60"/>
      <c r="C60"/>
      <c r="D60"/>
      <c r="E60" s="239"/>
    </row>
    <row r="61" spans="1:5" ht="12.75" customHeight="1" x14ac:dyDescent="0.2">
      <c r="A61"/>
      <c r="B61"/>
      <c r="C61"/>
      <c r="D61"/>
      <c r="E61" s="239"/>
    </row>
  </sheetData>
  <mergeCells count="3">
    <mergeCell ref="A1:E1"/>
    <mergeCell ref="A3:E3"/>
    <mergeCell ref="A5:E5"/>
  </mergeCells>
  <printOptions horizontalCentered="1"/>
  <pageMargins left="0.59055118110236227" right="0.59055118110236227" top="0.59055118110236227" bottom="0.39370078740157483" header="0.51181102362204722" footer="0.51181102362204722"/>
  <pageSetup paperSize="9" orientation="portrait" horizontalDpi="4294967294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59"/>
  <sheetViews>
    <sheetView zoomScaleNormal="100" workbookViewId="0">
      <pane ySplit="7" topLeftCell="A26" activePane="bottomLeft" state="frozen"/>
      <selection pane="bottomLeft" activeCell="B34" sqref="B34"/>
    </sheetView>
  </sheetViews>
  <sheetFormatPr baseColWidth="10" defaultRowHeight="15" x14ac:dyDescent="0.2"/>
  <cols>
    <col min="1" max="1" width="9.7109375" style="90" customWidth="1"/>
    <col min="2" max="2" width="28.7109375" style="39" customWidth="1"/>
    <col min="3" max="4" width="13.7109375" style="90" customWidth="1"/>
    <col min="5" max="5" width="13.7109375" style="247" customWidth="1"/>
    <col min="6" max="6" width="28.7109375" customWidth="1"/>
    <col min="7" max="8" width="12.7109375" customWidth="1"/>
  </cols>
  <sheetData>
    <row r="1" spans="1:8" s="150" customFormat="1" ht="18" customHeight="1" x14ac:dyDescent="0.25">
      <c r="A1" s="400" t="s">
        <v>0</v>
      </c>
      <c r="B1" s="411"/>
      <c r="C1" s="411"/>
      <c r="D1" s="411"/>
      <c r="E1" s="411"/>
      <c r="F1" s="22"/>
      <c r="G1" s="22"/>
      <c r="H1" s="22"/>
    </row>
    <row r="2" spans="1:8" s="22" customFormat="1" x14ac:dyDescent="0.2">
      <c r="A2" s="150"/>
      <c r="B2" s="150"/>
      <c r="C2" s="150"/>
      <c r="D2" s="150"/>
      <c r="E2" s="247"/>
    </row>
    <row r="3" spans="1:8" s="152" customFormat="1" ht="20.25" x14ac:dyDescent="0.3">
      <c r="A3" s="407" t="s">
        <v>369</v>
      </c>
      <c r="B3" s="411"/>
      <c r="C3" s="411"/>
      <c r="D3" s="411"/>
      <c r="E3" s="411"/>
    </row>
    <row r="4" spans="1:8" s="22" customFormat="1" ht="15" customHeight="1" x14ac:dyDescent="0.25">
      <c r="A4" s="149"/>
      <c r="B4" s="151"/>
      <c r="C4" s="150"/>
      <c r="D4" s="150"/>
      <c r="E4" s="247"/>
    </row>
    <row r="5" spans="1:8" s="22" customFormat="1" ht="20.100000000000001" customHeight="1" x14ac:dyDescent="0.25">
      <c r="A5" s="400" t="s">
        <v>364</v>
      </c>
      <c r="B5" s="411"/>
      <c r="C5" s="411"/>
      <c r="D5" s="411"/>
      <c r="E5" s="411"/>
    </row>
    <row r="6" spans="1:8" ht="20.100000000000001" customHeight="1" x14ac:dyDescent="0.25">
      <c r="A6" s="83"/>
      <c r="B6" s="46"/>
      <c r="C6" s="77"/>
      <c r="D6" s="84"/>
    </row>
    <row r="7" spans="1:8" s="217" customFormat="1" ht="20.100000000000001" customHeight="1" thickBot="1" x14ac:dyDescent="0.25">
      <c r="A7" s="241" t="s">
        <v>5</v>
      </c>
      <c r="B7" s="241" t="s">
        <v>6</v>
      </c>
      <c r="C7" s="241" t="s">
        <v>4</v>
      </c>
      <c r="D7" s="241" t="s">
        <v>2</v>
      </c>
      <c r="E7" s="242" t="s">
        <v>363</v>
      </c>
    </row>
    <row r="8" spans="1:8" s="188" customFormat="1" ht="20.100000000000001" customHeight="1" x14ac:dyDescent="0.25">
      <c r="A8" s="219" t="s">
        <v>9</v>
      </c>
      <c r="B8" s="218" t="s">
        <v>275</v>
      </c>
      <c r="C8" s="220">
        <v>63</v>
      </c>
      <c r="D8" s="243">
        <v>44</v>
      </c>
      <c r="E8" s="244">
        <f>+C8/C37</f>
        <v>0.18862275449101795</v>
      </c>
    </row>
    <row r="9" spans="1:8" ht="20.100000000000001" customHeight="1" x14ac:dyDescent="0.2">
      <c r="A9" s="248" t="str">
        <f>IF(C8&gt;C9,"2.","")</f>
        <v>2.</v>
      </c>
      <c r="B9" s="245" t="s">
        <v>276</v>
      </c>
      <c r="C9" s="249">
        <v>44</v>
      </c>
      <c r="D9" s="250">
        <v>46</v>
      </c>
      <c r="E9" s="251">
        <f>+C9/C37</f>
        <v>0.1317365269461078</v>
      </c>
    </row>
    <row r="10" spans="1:8" s="187" customFormat="1" ht="20.100000000000001" customHeight="1" x14ac:dyDescent="0.2">
      <c r="A10" s="248" t="str">
        <f>IF(C9&gt;C10,"3.","")</f>
        <v>3.</v>
      </c>
      <c r="B10" s="245" t="s">
        <v>289</v>
      </c>
      <c r="C10" s="249">
        <v>30</v>
      </c>
      <c r="D10" s="250">
        <v>32</v>
      </c>
      <c r="E10" s="251">
        <f>+C10/C37</f>
        <v>8.9820359281437126E-2</v>
      </c>
    </row>
    <row r="11" spans="1:8" s="187" customFormat="1" ht="20.100000000000001" customHeight="1" x14ac:dyDescent="0.2">
      <c r="A11" s="248" t="str">
        <f>IF(C10&gt;C11,"4.","")</f>
        <v/>
      </c>
      <c r="B11" s="245" t="s">
        <v>277</v>
      </c>
      <c r="C11" s="249">
        <v>30</v>
      </c>
      <c r="D11" s="250">
        <v>38</v>
      </c>
      <c r="E11" s="251">
        <f>+C11/C37</f>
        <v>8.9820359281437126E-2</v>
      </c>
    </row>
    <row r="12" spans="1:8" ht="20.100000000000001" customHeight="1" x14ac:dyDescent="0.2">
      <c r="A12" s="248" t="str">
        <f>IF(C11&gt;C12,"5.","")</f>
        <v>5.</v>
      </c>
      <c r="B12" s="245" t="s">
        <v>287</v>
      </c>
      <c r="C12" s="249">
        <v>24</v>
      </c>
      <c r="D12" s="250">
        <v>47</v>
      </c>
      <c r="E12" s="251">
        <f>+C12/C37</f>
        <v>7.1856287425149698E-2</v>
      </c>
    </row>
    <row r="13" spans="1:8" ht="20.100000000000001" customHeight="1" x14ac:dyDescent="0.2">
      <c r="A13" s="248" t="str">
        <f>IF(C12&gt;C13,"6.","")</f>
        <v>6.</v>
      </c>
      <c r="B13" s="245" t="s">
        <v>295</v>
      </c>
      <c r="C13" s="249">
        <v>17</v>
      </c>
      <c r="D13" s="250">
        <v>50</v>
      </c>
      <c r="E13" s="251">
        <f>+C13/C37</f>
        <v>5.089820359281437E-2</v>
      </c>
    </row>
    <row r="14" spans="1:8" s="187" customFormat="1" ht="20.100000000000001" customHeight="1" x14ac:dyDescent="0.2">
      <c r="A14" s="248" t="str">
        <f>IF(C13&gt;C14,"7.","")</f>
        <v>7.</v>
      </c>
      <c r="B14" s="245" t="s">
        <v>354</v>
      </c>
      <c r="C14" s="249">
        <v>14</v>
      </c>
      <c r="D14" s="250">
        <v>35</v>
      </c>
      <c r="E14" s="251">
        <f>+C14/C37</f>
        <v>4.1916167664670656E-2</v>
      </c>
    </row>
    <row r="15" spans="1:8" s="187" customFormat="1" ht="20.100000000000001" customHeight="1" x14ac:dyDescent="0.2">
      <c r="A15" s="248" t="str">
        <f>IF(C14&gt;C15,"8.","")</f>
        <v>8.</v>
      </c>
      <c r="B15" s="245" t="s">
        <v>290</v>
      </c>
      <c r="C15" s="249">
        <v>12</v>
      </c>
      <c r="D15" s="250">
        <v>27</v>
      </c>
      <c r="E15" s="251">
        <f>+C15/C37</f>
        <v>3.5928143712574849E-2</v>
      </c>
    </row>
    <row r="16" spans="1:8" s="187" customFormat="1" ht="20.100000000000001" customHeight="1" x14ac:dyDescent="0.2">
      <c r="A16" s="248" t="str">
        <f>IF(C15&gt;C16,"9.","")</f>
        <v/>
      </c>
      <c r="B16" s="245" t="s">
        <v>314</v>
      </c>
      <c r="C16" s="249">
        <v>12</v>
      </c>
      <c r="D16" s="250">
        <v>32</v>
      </c>
      <c r="E16" s="251">
        <f>+C16/C37</f>
        <v>3.5928143712574849E-2</v>
      </c>
    </row>
    <row r="17" spans="1:5" s="187" customFormat="1" ht="20.100000000000001" customHeight="1" x14ac:dyDescent="0.2">
      <c r="A17" s="248" t="str">
        <f>IF(C16&gt;C17,"10.","")</f>
        <v>10.</v>
      </c>
      <c r="B17" s="245" t="s">
        <v>344</v>
      </c>
      <c r="C17" s="249">
        <v>11</v>
      </c>
      <c r="D17" s="250">
        <v>34</v>
      </c>
      <c r="E17" s="251">
        <f>+C17/C37</f>
        <v>3.2934131736526949E-2</v>
      </c>
    </row>
    <row r="18" spans="1:5" s="187" customFormat="1" ht="20.100000000000001" customHeight="1" x14ac:dyDescent="0.2">
      <c r="A18" s="248"/>
      <c r="B18" s="245" t="s">
        <v>365</v>
      </c>
      <c r="C18" s="249">
        <v>10</v>
      </c>
      <c r="D18" s="250">
        <v>24</v>
      </c>
      <c r="E18" s="251">
        <f>+C18/C37</f>
        <v>2.9940119760479042E-2</v>
      </c>
    </row>
    <row r="19" spans="1:5" s="187" customFormat="1" ht="20.100000000000001" customHeight="1" x14ac:dyDescent="0.2">
      <c r="A19" s="248" t="str">
        <f>IF(C18&gt;C19,"12.","")</f>
        <v>12.</v>
      </c>
      <c r="B19" s="245" t="s">
        <v>348</v>
      </c>
      <c r="C19" s="249">
        <v>9</v>
      </c>
      <c r="D19" s="250">
        <v>52</v>
      </c>
      <c r="E19" s="251">
        <f>+C19/C37</f>
        <v>2.6946107784431138E-2</v>
      </c>
    </row>
    <row r="20" spans="1:5" s="187" customFormat="1" ht="20.100000000000001" customHeight="1" x14ac:dyDescent="0.2">
      <c r="A20" s="248" t="str">
        <f>IF(C19&gt;C20,"27.","")</f>
        <v>27.</v>
      </c>
      <c r="B20" s="245" t="s">
        <v>367</v>
      </c>
      <c r="C20" s="249">
        <v>7</v>
      </c>
      <c r="D20" s="250">
        <v>32</v>
      </c>
      <c r="E20" s="251">
        <f>+C20/C37</f>
        <v>2.0958083832335328E-2</v>
      </c>
    </row>
    <row r="21" spans="1:5" s="187" customFormat="1" ht="20.100000000000001" customHeight="1" x14ac:dyDescent="0.2">
      <c r="A21" s="248" t="str">
        <f>IF(C20&gt;C21,"14.","")</f>
        <v/>
      </c>
      <c r="B21" s="245" t="s">
        <v>345</v>
      </c>
      <c r="C21" s="249">
        <v>7</v>
      </c>
      <c r="D21" s="250">
        <v>34</v>
      </c>
      <c r="E21" s="251">
        <f>+C21/C37</f>
        <v>2.0958083832335328E-2</v>
      </c>
    </row>
    <row r="22" spans="1:5" s="187" customFormat="1" ht="20.100000000000001" customHeight="1" x14ac:dyDescent="0.2">
      <c r="A22" s="248" t="str">
        <f>IF(C21&gt;C22,"15.","")</f>
        <v/>
      </c>
      <c r="B22" s="245" t="s">
        <v>366</v>
      </c>
      <c r="C22" s="249">
        <v>7</v>
      </c>
      <c r="D22" s="250">
        <v>50</v>
      </c>
      <c r="E22" s="251">
        <f>+C22/C37</f>
        <v>2.0958083832335328E-2</v>
      </c>
    </row>
    <row r="23" spans="1:5" s="187" customFormat="1" ht="20.100000000000001" customHeight="1" x14ac:dyDescent="0.2">
      <c r="A23" s="248" t="str">
        <f>IF(C22&gt;C23,"16.","")</f>
        <v>16.</v>
      </c>
      <c r="B23" s="245" t="s">
        <v>284</v>
      </c>
      <c r="C23" s="249">
        <v>6</v>
      </c>
      <c r="D23" s="250">
        <v>29</v>
      </c>
      <c r="E23" s="251">
        <f>+C23/C37</f>
        <v>1.7964071856287425E-2</v>
      </c>
    </row>
    <row r="24" spans="1:5" s="187" customFormat="1" ht="20.100000000000001" customHeight="1" x14ac:dyDescent="0.2">
      <c r="A24" s="248" t="str">
        <f>IF(C23&gt;C24,"17.","")</f>
        <v>17.</v>
      </c>
      <c r="B24" s="245" t="s">
        <v>370</v>
      </c>
      <c r="C24" s="249">
        <v>5</v>
      </c>
      <c r="D24" s="250">
        <v>18</v>
      </c>
      <c r="E24" s="251">
        <f>+C24/C37</f>
        <v>1.4970059880239521E-2</v>
      </c>
    </row>
    <row r="25" spans="1:5" s="187" customFormat="1" ht="20.100000000000001" customHeight="1" x14ac:dyDescent="0.2">
      <c r="A25" s="248" t="str">
        <f>IF(C24&gt;C25,"18.","")</f>
        <v/>
      </c>
      <c r="B25" s="245" t="s">
        <v>292</v>
      </c>
      <c r="C25" s="249">
        <v>5</v>
      </c>
      <c r="D25" s="250">
        <v>26</v>
      </c>
      <c r="E25" s="251">
        <f>+C25/C37</f>
        <v>1.4970059880239521E-2</v>
      </c>
    </row>
    <row r="26" spans="1:5" s="187" customFormat="1" ht="20.100000000000001" customHeight="1" x14ac:dyDescent="0.2">
      <c r="A26" s="248" t="str">
        <f>IF(C25&gt;C26,"19.","")</f>
        <v>19.</v>
      </c>
      <c r="B26" s="245" t="s">
        <v>294</v>
      </c>
      <c r="C26" s="249">
        <v>4</v>
      </c>
      <c r="D26" s="250">
        <v>14</v>
      </c>
      <c r="E26" s="251">
        <f>+C26/C37</f>
        <v>1.1976047904191617E-2</v>
      </c>
    </row>
    <row r="27" spans="1:5" s="187" customFormat="1" ht="20.100000000000001" customHeight="1" x14ac:dyDescent="0.2">
      <c r="A27" s="248"/>
      <c r="B27" s="245" t="s">
        <v>280</v>
      </c>
      <c r="C27" s="249">
        <v>3</v>
      </c>
      <c r="D27" s="250">
        <v>33</v>
      </c>
      <c r="E27" s="251">
        <f>+C27/C37</f>
        <v>8.9820359281437123E-3</v>
      </c>
    </row>
    <row r="28" spans="1:5" s="187" customFormat="1" ht="20.100000000000001" customHeight="1" x14ac:dyDescent="0.2">
      <c r="A28" s="248" t="str">
        <f>IF(C27&gt;C28,"22.","")</f>
        <v/>
      </c>
      <c r="B28" s="245" t="s">
        <v>283</v>
      </c>
      <c r="C28" s="249">
        <v>3</v>
      </c>
      <c r="D28" s="250">
        <v>45</v>
      </c>
      <c r="E28" s="251">
        <f>+C28/C37</f>
        <v>8.9820359281437123E-3</v>
      </c>
    </row>
    <row r="29" spans="1:5" s="187" customFormat="1" ht="20.100000000000001" customHeight="1" x14ac:dyDescent="0.2">
      <c r="A29" s="248"/>
      <c r="B29" s="245" t="s">
        <v>350</v>
      </c>
      <c r="C29" s="249">
        <v>2</v>
      </c>
      <c r="D29" s="250">
        <v>22</v>
      </c>
      <c r="E29" s="251">
        <f>+C29/C37</f>
        <v>5.9880239520958087E-3</v>
      </c>
    </row>
    <row r="30" spans="1:5" s="187" customFormat="1" ht="20.100000000000001" customHeight="1" x14ac:dyDescent="0.2">
      <c r="A30" s="248" t="str">
        <f>IF(C29&gt;C30,"24.","")</f>
        <v/>
      </c>
      <c r="B30" s="245" t="s">
        <v>349</v>
      </c>
      <c r="C30" s="249">
        <v>2</v>
      </c>
      <c r="D30" s="250">
        <v>24</v>
      </c>
      <c r="E30" s="251">
        <f>+C30/C37</f>
        <v>5.9880239520958087E-3</v>
      </c>
    </row>
    <row r="31" spans="1:5" s="187" customFormat="1" ht="20.100000000000001" customHeight="1" x14ac:dyDescent="0.2">
      <c r="A31" s="248"/>
      <c r="B31" s="245" t="s">
        <v>296</v>
      </c>
      <c r="C31" s="249">
        <v>2</v>
      </c>
      <c r="D31" s="250">
        <v>53</v>
      </c>
      <c r="E31" s="251">
        <f>+C31/C37</f>
        <v>5.9880239520958087E-3</v>
      </c>
    </row>
    <row r="32" spans="1:5" s="187" customFormat="1" ht="20.100000000000001" customHeight="1" x14ac:dyDescent="0.2">
      <c r="A32" s="248"/>
      <c r="B32" s="245" t="s">
        <v>371</v>
      </c>
      <c r="C32" s="249">
        <v>1</v>
      </c>
      <c r="D32" s="250">
        <v>10</v>
      </c>
      <c r="E32" s="251">
        <f>+C32/C37</f>
        <v>2.9940119760479044E-3</v>
      </c>
    </row>
    <row r="33" spans="1:5" s="187" customFormat="1" ht="20.100000000000001" customHeight="1" x14ac:dyDescent="0.2">
      <c r="A33" s="248" t="str">
        <f>IF(C32&gt;C33,"18.","")</f>
        <v/>
      </c>
      <c r="B33" s="245" t="s">
        <v>372</v>
      </c>
      <c r="C33" s="249">
        <v>1</v>
      </c>
      <c r="D33" s="250">
        <v>12</v>
      </c>
      <c r="E33" s="251">
        <f>+C33/C37</f>
        <v>2.9940119760479044E-3</v>
      </c>
    </row>
    <row r="34" spans="1:5" s="187" customFormat="1" ht="20.100000000000001" customHeight="1" x14ac:dyDescent="0.2">
      <c r="A34" s="248" t="str">
        <f>IF(C33&gt;C34,"11.","")</f>
        <v/>
      </c>
      <c r="B34" s="245" t="s">
        <v>368</v>
      </c>
      <c r="C34" s="249">
        <v>1</v>
      </c>
      <c r="D34" s="250">
        <v>15</v>
      </c>
      <c r="E34" s="251">
        <f>+C34/C37</f>
        <v>2.9940119760479044E-3</v>
      </c>
    </row>
    <row r="35" spans="1:5" s="187" customFormat="1" ht="20.100000000000001" customHeight="1" x14ac:dyDescent="0.2">
      <c r="A35" s="248"/>
      <c r="B35" s="245" t="s">
        <v>279</v>
      </c>
      <c r="C35" s="249">
        <v>1</v>
      </c>
      <c r="D35" s="250">
        <v>18</v>
      </c>
      <c r="E35" s="251">
        <f>+C35/C37</f>
        <v>2.9940119760479044E-3</v>
      </c>
    </row>
    <row r="36" spans="1:5" s="187" customFormat="1" ht="20.100000000000001" customHeight="1" thickBot="1" x14ac:dyDescent="0.25">
      <c r="A36" s="252" t="str">
        <f>IF(C35&gt;C36,"17.","")</f>
        <v/>
      </c>
      <c r="B36" s="253" t="s">
        <v>352</v>
      </c>
      <c r="C36" s="254">
        <v>1</v>
      </c>
      <c r="D36" s="255">
        <v>37</v>
      </c>
      <c r="E36" s="256">
        <f>+C36/C37</f>
        <v>2.9940119760479044E-3</v>
      </c>
    </row>
    <row r="37" spans="1:5" s="108" customFormat="1" ht="20.100000000000001" customHeight="1" x14ac:dyDescent="0.2">
      <c r="A37" s="257">
        <f>COUNTIF(D8:D36,"&gt;0")</f>
        <v>29</v>
      </c>
      <c r="B37" s="258" t="s">
        <v>209</v>
      </c>
      <c r="C37" s="259">
        <f>SUM(C8:C36)</f>
        <v>334</v>
      </c>
      <c r="D37" s="260"/>
      <c r="E37" s="261"/>
    </row>
    <row r="38" spans="1:5" s="108" customFormat="1" ht="20.100000000000001" customHeight="1" thickBot="1" x14ac:dyDescent="0.25">
      <c r="A38" s="262">
        <f>+C37/A37</f>
        <v>11.517241379310345</v>
      </c>
      <c r="B38" s="263" t="s">
        <v>221</v>
      </c>
      <c r="C38" s="264"/>
      <c r="D38" s="265"/>
      <c r="E38" s="266"/>
    </row>
    <row r="39" spans="1:5" ht="12.75" customHeight="1" x14ac:dyDescent="0.2"/>
    <row r="40" spans="1:5" ht="12.75" customHeight="1" x14ac:dyDescent="0.2"/>
    <row r="41" spans="1:5" ht="12.75" customHeight="1" x14ac:dyDescent="0.2"/>
    <row r="42" spans="1:5" ht="12.75" customHeight="1" x14ac:dyDescent="0.2"/>
    <row r="43" spans="1:5" ht="12.75" customHeight="1" x14ac:dyDescent="0.2"/>
    <row r="44" spans="1:5" ht="12.75" customHeight="1" x14ac:dyDescent="0.2"/>
    <row r="45" spans="1:5" ht="12.75" customHeight="1" x14ac:dyDescent="0.2"/>
    <row r="46" spans="1:5" ht="12.75" customHeight="1" x14ac:dyDescent="0.2"/>
    <row r="47" spans="1:5" ht="12.75" customHeight="1" x14ac:dyDescent="0.2">
      <c r="A47"/>
      <c r="B47"/>
      <c r="C47"/>
      <c r="D47"/>
      <c r="E47" s="267"/>
    </row>
    <row r="48" spans="1:5" ht="12.75" customHeight="1" x14ac:dyDescent="0.2">
      <c r="A48"/>
      <c r="B48"/>
      <c r="C48"/>
      <c r="D48"/>
      <c r="E48" s="267"/>
    </row>
    <row r="49" spans="1:5" ht="12.75" customHeight="1" x14ac:dyDescent="0.2">
      <c r="A49"/>
      <c r="B49"/>
      <c r="C49"/>
      <c r="D49"/>
      <c r="E49" s="267"/>
    </row>
    <row r="50" spans="1:5" ht="12.75" customHeight="1" x14ac:dyDescent="0.2">
      <c r="A50"/>
      <c r="B50"/>
      <c r="C50"/>
      <c r="D50"/>
      <c r="E50" s="267"/>
    </row>
    <row r="51" spans="1:5" ht="12.75" customHeight="1" x14ac:dyDescent="0.2">
      <c r="A51"/>
      <c r="B51"/>
      <c r="C51"/>
      <c r="D51"/>
      <c r="E51" s="267"/>
    </row>
    <row r="52" spans="1:5" ht="12.75" customHeight="1" x14ac:dyDescent="0.2">
      <c r="A52"/>
      <c r="B52"/>
      <c r="C52"/>
      <c r="D52"/>
      <c r="E52" s="267"/>
    </row>
    <row r="53" spans="1:5" ht="12.75" customHeight="1" x14ac:dyDescent="0.2">
      <c r="A53"/>
      <c r="B53"/>
      <c r="C53"/>
      <c r="D53"/>
      <c r="E53" s="267"/>
    </row>
    <row r="54" spans="1:5" ht="12.75" customHeight="1" x14ac:dyDescent="0.2">
      <c r="A54"/>
      <c r="B54"/>
      <c r="C54"/>
      <c r="D54"/>
      <c r="E54" s="267"/>
    </row>
    <row r="55" spans="1:5" ht="12.75" customHeight="1" x14ac:dyDescent="0.2">
      <c r="A55"/>
      <c r="B55"/>
      <c r="C55"/>
      <c r="D55"/>
      <c r="E55" s="267"/>
    </row>
    <row r="56" spans="1:5" ht="12.75" customHeight="1" x14ac:dyDescent="0.2">
      <c r="A56"/>
      <c r="B56"/>
      <c r="C56"/>
      <c r="D56"/>
      <c r="E56" s="267"/>
    </row>
    <row r="57" spans="1:5" ht="12.75" customHeight="1" x14ac:dyDescent="0.2">
      <c r="A57"/>
      <c r="B57"/>
      <c r="C57"/>
      <c r="D57"/>
      <c r="E57" s="267"/>
    </row>
    <row r="58" spans="1:5" ht="12.75" customHeight="1" x14ac:dyDescent="0.2">
      <c r="A58"/>
      <c r="B58"/>
      <c r="C58"/>
      <c r="D58"/>
      <c r="E58" s="267"/>
    </row>
    <row r="59" spans="1:5" ht="12.75" customHeight="1" x14ac:dyDescent="0.2">
      <c r="A59"/>
      <c r="B59"/>
      <c r="C59"/>
      <c r="D59"/>
      <c r="E59" s="267"/>
    </row>
  </sheetData>
  <mergeCells count="3">
    <mergeCell ref="A1:E1"/>
    <mergeCell ref="A3:E3"/>
    <mergeCell ref="A5:E5"/>
  </mergeCells>
  <printOptions horizontalCentered="1"/>
  <pageMargins left="0.59055118110236227" right="0.59055118110236227" top="0.59055118110236227" bottom="0.39370078740157483" header="0.51181102362204722" footer="0.51181102362204722"/>
  <pageSetup paperSize="9" orientation="portrait" horizontalDpi="4294967294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64"/>
  <sheetViews>
    <sheetView zoomScale="90" zoomScaleNormal="90" workbookViewId="0">
      <pane ySplit="7" topLeftCell="A26" activePane="bottomLeft" state="frozen"/>
      <selection pane="bottomLeft" activeCell="E43" sqref="E43"/>
    </sheetView>
  </sheetViews>
  <sheetFormatPr baseColWidth="10" defaultRowHeight="15" x14ac:dyDescent="0.2"/>
  <cols>
    <col min="1" max="1" width="9.7109375" style="90" customWidth="1"/>
    <col min="2" max="2" width="28.7109375" style="39" customWidth="1"/>
    <col min="3" max="4" width="13.7109375" style="90" customWidth="1"/>
    <col min="5" max="5" width="13.7109375" style="273" customWidth="1"/>
    <col min="6" max="6" width="28.7109375" customWidth="1"/>
    <col min="7" max="8" width="12.7109375" customWidth="1"/>
  </cols>
  <sheetData>
    <row r="1" spans="1:8" s="150" customFormat="1" ht="18" customHeight="1" x14ac:dyDescent="0.25">
      <c r="A1" s="400" t="s">
        <v>0</v>
      </c>
      <c r="B1" s="411"/>
      <c r="C1" s="411"/>
      <c r="D1" s="411"/>
      <c r="E1" s="411"/>
      <c r="F1" s="22"/>
      <c r="G1" s="22"/>
      <c r="H1" s="22"/>
    </row>
    <row r="2" spans="1:8" s="22" customFormat="1" x14ac:dyDescent="0.2">
      <c r="A2" s="150"/>
      <c r="B2" s="150"/>
      <c r="C2" s="150"/>
      <c r="D2" s="150"/>
      <c r="E2" s="273"/>
    </row>
    <row r="3" spans="1:8" s="152" customFormat="1" ht="20.25" x14ac:dyDescent="0.3">
      <c r="A3" s="407" t="s">
        <v>376</v>
      </c>
      <c r="B3" s="411"/>
      <c r="C3" s="411"/>
      <c r="D3" s="411"/>
      <c r="E3" s="411"/>
    </row>
    <row r="4" spans="1:8" s="22" customFormat="1" ht="15" customHeight="1" x14ac:dyDescent="0.25">
      <c r="A4" s="149"/>
      <c r="B4" s="151"/>
      <c r="C4" s="150"/>
      <c r="D4" s="150"/>
      <c r="E4" s="273"/>
    </row>
    <row r="5" spans="1:8" s="22" customFormat="1" ht="20.100000000000001" customHeight="1" x14ac:dyDescent="0.25">
      <c r="A5" s="400" t="s">
        <v>377</v>
      </c>
      <c r="B5" s="411"/>
      <c r="C5" s="411"/>
      <c r="D5" s="411"/>
      <c r="E5" s="411"/>
    </row>
    <row r="6" spans="1:8" ht="20.100000000000001" customHeight="1" thickBot="1" x14ac:dyDescent="0.3">
      <c r="A6" s="83"/>
      <c r="B6" s="46"/>
      <c r="C6" s="77"/>
      <c r="D6" s="84"/>
    </row>
    <row r="7" spans="1:8" s="217" customFormat="1" ht="18" customHeight="1" thickBot="1" x14ac:dyDescent="0.25">
      <c r="A7" s="279" t="s">
        <v>5</v>
      </c>
      <c r="B7" s="280" t="s">
        <v>6</v>
      </c>
      <c r="C7" s="280" t="s">
        <v>4</v>
      </c>
      <c r="D7" s="280" t="s">
        <v>2</v>
      </c>
      <c r="E7" s="281" t="s">
        <v>392</v>
      </c>
    </row>
    <row r="8" spans="1:8" s="187" customFormat="1" ht="18" customHeight="1" x14ac:dyDescent="0.2">
      <c r="A8" s="269" t="s">
        <v>9</v>
      </c>
      <c r="B8" s="270" t="s">
        <v>276</v>
      </c>
      <c r="C8" s="271">
        <v>36</v>
      </c>
      <c r="D8" s="272">
        <v>40</v>
      </c>
      <c r="E8" s="274">
        <f t="shared" ref="E8:E39" si="0">+C8/D8</f>
        <v>0.9</v>
      </c>
    </row>
    <row r="9" spans="1:8" ht="18" customHeight="1" x14ac:dyDescent="0.2">
      <c r="A9" s="248" t="str">
        <f>IF(C8&gt;C9,"2.","")</f>
        <v>2.</v>
      </c>
      <c r="B9" s="245" t="s">
        <v>277</v>
      </c>
      <c r="C9" s="249">
        <v>27</v>
      </c>
      <c r="D9" s="250">
        <v>29</v>
      </c>
      <c r="E9" s="278">
        <f t="shared" si="0"/>
        <v>0.93103448275862066</v>
      </c>
    </row>
    <row r="10" spans="1:8" s="187" customFormat="1" ht="18" customHeight="1" x14ac:dyDescent="0.2">
      <c r="A10" s="248" t="str">
        <f>IF(C9&gt;C10,"3.","")</f>
        <v>3.</v>
      </c>
      <c r="B10" s="245" t="s">
        <v>289</v>
      </c>
      <c r="C10" s="249">
        <v>23</v>
      </c>
      <c r="D10" s="250">
        <v>45</v>
      </c>
      <c r="E10" s="278">
        <f t="shared" si="0"/>
        <v>0.51111111111111107</v>
      </c>
    </row>
    <row r="11" spans="1:8" s="187" customFormat="1" ht="18" customHeight="1" x14ac:dyDescent="0.2">
      <c r="A11" s="248" t="str">
        <f>IF(C10&gt;C11,"4.","")</f>
        <v/>
      </c>
      <c r="B11" s="245" t="s">
        <v>388</v>
      </c>
      <c r="C11" s="249">
        <v>23</v>
      </c>
      <c r="D11" s="250">
        <v>13</v>
      </c>
      <c r="E11" s="278">
        <f t="shared" si="0"/>
        <v>1.7692307692307692</v>
      </c>
    </row>
    <row r="12" spans="1:8" ht="18" customHeight="1" x14ac:dyDescent="0.2">
      <c r="A12" s="248" t="str">
        <f>IF(C11&gt;C12,"5.","")</f>
        <v>5.</v>
      </c>
      <c r="B12" s="245" t="s">
        <v>314</v>
      </c>
      <c r="C12" s="249">
        <v>19</v>
      </c>
      <c r="D12" s="250">
        <v>26</v>
      </c>
      <c r="E12" s="278">
        <f t="shared" si="0"/>
        <v>0.73076923076923073</v>
      </c>
    </row>
    <row r="13" spans="1:8" ht="18" customHeight="1" x14ac:dyDescent="0.2">
      <c r="A13" s="248" t="str">
        <f>IF(C12&gt;C13,"6.","")</f>
        <v>6.</v>
      </c>
      <c r="B13" s="245" t="s">
        <v>290</v>
      </c>
      <c r="C13" s="249">
        <v>18</v>
      </c>
      <c r="D13" s="250">
        <v>41</v>
      </c>
      <c r="E13" s="278">
        <f t="shared" si="0"/>
        <v>0.43902439024390244</v>
      </c>
    </row>
    <row r="14" spans="1:8" s="187" customFormat="1" ht="18" customHeight="1" x14ac:dyDescent="0.2">
      <c r="A14" s="248" t="str">
        <f>IF(C13&gt;C14,"7.","")</f>
        <v>7.</v>
      </c>
      <c r="B14" s="245" t="s">
        <v>295</v>
      </c>
      <c r="C14" s="249">
        <v>17</v>
      </c>
      <c r="D14" s="250">
        <v>46</v>
      </c>
      <c r="E14" s="278">
        <f t="shared" si="0"/>
        <v>0.36956521739130432</v>
      </c>
    </row>
    <row r="15" spans="1:8" s="187" customFormat="1" ht="18" customHeight="1" x14ac:dyDescent="0.2">
      <c r="A15" s="248" t="str">
        <f>IF(C14&gt;C15,"8.","")</f>
        <v>8.</v>
      </c>
      <c r="B15" s="245" t="s">
        <v>275</v>
      </c>
      <c r="C15" s="249">
        <v>15</v>
      </c>
      <c r="D15" s="250">
        <v>19</v>
      </c>
      <c r="E15" s="278">
        <f t="shared" si="0"/>
        <v>0.78947368421052633</v>
      </c>
    </row>
    <row r="16" spans="1:8" s="187" customFormat="1" ht="18" customHeight="1" x14ac:dyDescent="0.2">
      <c r="A16" s="248" t="str">
        <f>IF(C15&gt;C16,"9.","")</f>
        <v>9.</v>
      </c>
      <c r="B16" s="245" t="s">
        <v>348</v>
      </c>
      <c r="C16" s="249">
        <v>14</v>
      </c>
      <c r="D16" s="250">
        <v>53</v>
      </c>
      <c r="E16" s="278">
        <f t="shared" si="0"/>
        <v>0.26415094339622641</v>
      </c>
    </row>
    <row r="17" spans="1:5" s="187" customFormat="1" ht="18" customHeight="1" x14ac:dyDescent="0.2">
      <c r="A17" s="248" t="str">
        <f>IF(C16&gt;C17,"10.","")</f>
        <v>10.</v>
      </c>
      <c r="B17" s="245" t="s">
        <v>381</v>
      </c>
      <c r="C17" s="249">
        <v>11</v>
      </c>
      <c r="D17" s="250">
        <v>39</v>
      </c>
      <c r="E17" s="278">
        <f t="shared" si="0"/>
        <v>0.28205128205128205</v>
      </c>
    </row>
    <row r="18" spans="1:5" s="187" customFormat="1" ht="18" customHeight="1" x14ac:dyDescent="0.2">
      <c r="A18" s="248" t="str">
        <f>IF(C17&gt;C18,"10.","")</f>
        <v/>
      </c>
      <c r="B18" s="245" t="s">
        <v>344</v>
      </c>
      <c r="C18" s="249">
        <v>11</v>
      </c>
      <c r="D18" s="250">
        <v>20</v>
      </c>
      <c r="E18" s="278">
        <f t="shared" si="0"/>
        <v>0.55000000000000004</v>
      </c>
    </row>
    <row r="19" spans="1:5" s="187" customFormat="1" ht="18" customHeight="1" x14ac:dyDescent="0.2">
      <c r="A19" s="248" t="str">
        <f>IF(C18&gt;C19,"12.","")</f>
        <v>12.</v>
      </c>
      <c r="B19" s="245" t="s">
        <v>354</v>
      </c>
      <c r="C19" s="249">
        <v>10</v>
      </c>
      <c r="D19" s="250">
        <v>37</v>
      </c>
      <c r="E19" s="278">
        <f t="shared" si="0"/>
        <v>0.27027027027027029</v>
      </c>
    </row>
    <row r="20" spans="1:5" s="187" customFormat="1" ht="18" customHeight="1" x14ac:dyDescent="0.2">
      <c r="A20" s="248" t="str">
        <f>IF(C19&gt;C20,"13.","")</f>
        <v>13.</v>
      </c>
      <c r="B20" s="245" t="s">
        <v>372</v>
      </c>
      <c r="C20" s="249">
        <v>9</v>
      </c>
      <c r="D20" s="250">
        <v>38</v>
      </c>
      <c r="E20" s="278">
        <f t="shared" si="0"/>
        <v>0.23684210526315788</v>
      </c>
    </row>
    <row r="21" spans="1:5" s="187" customFormat="1" ht="18" customHeight="1" x14ac:dyDescent="0.2">
      <c r="A21" s="248" t="str">
        <f>IF(C20&gt;C21,"14.","")</f>
        <v>14.</v>
      </c>
      <c r="B21" s="245" t="s">
        <v>284</v>
      </c>
      <c r="C21" s="249">
        <v>7</v>
      </c>
      <c r="D21" s="250">
        <v>35</v>
      </c>
      <c r="E21" s="278">
        <f t="shared" si="0"/>
        <v>0.2</v>
      </c>
    </row>
    <row r="22" spans="1:5" s="187" customFormat="1" ht="18" customHeight="1" x14ac:dyDescent="0.2">
      <c r="A22" s="248" t="str">
        <f>IF(C21&gt;C22,"15.","")</f>
        <v>15.</v>
      </c>
      <c r="B22" s="245" t="s">
        <v>366</v>
      </c>
      <c r="C22" s="249">
        <v>6</v>
      </c>
      <c r="D22" s="250">
        <v>25</v>
      </c>
      <c r="E22" s="278">
        <f t="shared" si="0"/>
        <v>0.24</v>
      </c>
    </row>
    <row r="23" spans="1:5" s="187" customFormat="1" ht="18" customHeight="1" x14ac:dyDescent="0.2">
      <c r="A23" s="248" t="str">
        <f>IF(C22&gt;C23,"10.","")</f>
        <v/>
      </c>
      <c r="B23" s="245" t="s">
        <v>384</v>
      </c>
      <c r="C23" s="249">
        <v>6</v>
      </c>
      <c r="D23" s="250">
        <v>21</v>
      </c>
      <c r="E23" s="278">
        <f t="shared" si="0"/>
        <v>0.2857142857142857</v>
      </c>
    </row>
    <row r="24" spans="1:5" s="187" customFormat="1" ht="18" customHeight="1" x14ac:dyDescent="0.2">
      <c r="A24" s="248" t="str">
        <f>IF(C23&gt;C24,"17.","")</f>
        <v>17.</v>
      </c>
      <c r="B24" s="245" t="s">
        <v>296</v>
      </c>
      <c r="C24" s="249">
        <v>5</v>
      </c>
      <c r="D24" s="250">
        <v>41</v>
      </c>
      <c r="E24" s="278">
        <f t="shared" si="0"/>
        <v>0.12195121951219512</v>
      </c>
    </row>
    <row r="25" spans="1:5" s="187" customFormat="1" ht="18" customHeight="1" x14ac:dyDescent="0.2">
      <c r="A25" s="248" t="str">
        <f>IF(C24&gt;C25,"14.","")</f>
        <v/>
      </c>
      <c r="B25" s="245" t="s">
        <v>350</v>
      </c>
      <c r="C25" s="249">
        <v>5</v>
      </c>
      <c r="D25" s="250">
        <v>30</v>
      </c>
      <c r="E25" s="278">
        <f t="shared" si="0"/>
        <v>0.16666666666666666</v>
      </c>
    </row>
    <row r="26" spans="1:5" s="187" customFormat="1" ht="18" customHeight="1" x14ac:dyDescent="0.2">
      <c r="A26" s="248" t="str">
        <f>IF(C25&gt;C26,"15.","")</f>
        <v/>
      </c>
      <c r="B26" s="245" t="s">
        <v>365</v>
      </c>
      <c r="C26" s="249">
        <v>5</v>
      </c>
      <c r="D26" s="250">
        <v>25</v>
      </c>
      <c r="E26" s="278">
        <f t="shared" si="0"/>
        <v>0.2</v>
      </c>
    </row>
    <row r="27" spans="1:5" s="187" customFormat="1" ht="18" customHeight="1" x14ac:dyDescent="0.2">
      <c r="A27" s="248" t="str">
        <f>IF(C26&gt;C27,"20.","")</f>
        <v>20.</v>
      </c>
      <c r="B27" s="245" t="s">
        <v>279</v>
      </c>
      <c r="C27" s="249">
        <v>4</v>
      </c>
      <c r="D27" s="250">
        <v>39</v>
      </c>
      <c r="E27" s="278">
        <f t="shared" si="0"/>
        <v>0.10256410256410256</v>
      </c>
    </row>
    <row r="28" spans="1:5" s="187" customFormat="1" ht="18" customHeight="1" x14ac:dyDescent="0.2">
      <c r="A28" s="248" t="str">
        <f>IF(C27&gt;C28,"17.","")</f>
        <v/>
      </c>
      <c r="B28" s="245" t="s">
        <v>382</v>
      </c>
      <c r="C28" s="249">
        <v>4</v>
      </c>
      <c r="D28" s="250">
        <v>28</v>
      </c>
      <c r="E28" s="278">
        <f t="shared" si="0"/>
        <v>0.14285714285714285</v>
      </c>
    </row>
    <row r="29" spans="1:5" s="187" customFormat="1" ht="18" customHeight="1" x14ac:dyDescent="0.2">
      <c r="A29" s="248" t="str">
        <f>IF(C28&gt;C29,"22.","")</f>
        <v>22.</v>
      </c>
      <c r="B29" s="245" t="s">
        <v>294</v>
      </c>
      <c r="C29" s="249">
        <v>2</v>
      </c>
      <c r="D29" s="250">
        <v>39</v>
      </c>
      <c r="E29" s="278">
        <f t="shared" si="0"/>
        <v>5.128205128205128E-2</v>
      </c>
    </row>
    <row r="30" spans="1:5" s="187" customFormat="1" ht="18" customHeight="1" x14ac:dyDescent="0.2">
      <c r="A30" s="248" t="str">
        <f>IF(C29&gt;C30,"19.","")</f>
        <v/>
      </c>
      <c r="B30" s="245" t="s">
        <v>367</v>
      </c>
      <c r="C30" s="249">
        <v>2</v>
      </c>
      <c r="D30" s="250">
        <v>35</v>
      </c>
      <c r="E30" s="278">
        <f t="shared" si="0"/>
        <v>5.7142857142857141E-2</v>
      </c>
    </row>
    <row r="31" spans="1:5" s="187" customFormat="1" ht="18" customHeight="1" x14ac:dyDescent="0.2">
      <c r="A31" s="248"/>
      <c r="B31" s="245" t="s">
        <v>368</v>
      </c>
      <c r="C31" s="249">
        <v>2</v>
      </c>
      <c r="D31" s="250">
        <v>21</v>
      </c>
      <c r="E31" s="278">
        <f t="shared" si="0"/>
        <v>9.5238095238095233E-2</v>
      </c>
    </row>
    <row r="32" spans="1:5" s="187" customFormat="1" ht="18" customHeight="1" x14ac:dyDescent="0.2">
      <c r="A32" s="248" t="str">
        <f>IF(C31&gt;C32,"22.","")</f>
        <v/>
      </c>
      <c r="B32" s="245" t="s">
        <v>316</v>
      </c>
      <c r="C32" s="249">
        <v>2</v>
      </c>
      <c r="D32" s="250">
        <v>17</v>
      </c>
      <c r="E32" s="278">
        <f t="shared" si="0"/>
        <v>0.11764705882352941</v>
      </c>
    </row>
    <row r="33" spans="1:5" s="187" customFormat="1" ht="18" customHeight="1" x14ac:dyDescent="0.2">
      <c r="A33" s="248"/>
      <c r="B33" s="245" t="s">
        <v>391</v>
      </c>
      <c r="C33" s="249">
        <v>2</v>
      </c>
      <c r="D33" s="250">
        <v>12</v>
      </c>
      <c r="E33" s="278">
        <f t="shared" si="0"/>
        <v>0.16666666666666666</v>
      </c>
    </row>
    <row r="34" spans="1:5" s="187" customFormat="1" ht="18" customHeight="1" x14ac:dyDescent="0.2">
      <c r="A34" s="248" t="str">
        <f>IF(C33&gt;C34,"24.","")</f>
        <v/>
      </c>
      <c r="B34" s="245" t="s">
        <v>390</v>
      </c>
      <c r="C34" s="249">
        <v>2</v>
      </c>
      <c r="D34" s="250">
        <v>6</v>
      </c>
      <c r="E34" s="278">
        <f t="shared" si="0"/>
        <v>0.33333333333333331</v>
      </c>
    </row>
    <row r="35" spans="1:5" s="187" customFormat="1" ht="18" customHeight="1" x14ac:dyDescent="0.2">
      <c r="A35" s="248" t="str">
        <f>IF(C34&gt;C35,"28.","")</f>
        <v>28.</v>
      </c>
      <c r="B35" s="245" t="s">
        <v>386</v>
      </c>
      <c r="C35" s="249">
        <v>1</v>
      </c>
      <c r="D35" s="250">
        <v>2</v>
      </c>
      <c r="E35" s="278">
        <f t="shared" si="0"/>
        <v>0.5</v>
      </c>
    </row>
    <row r="36" spans="1:5" s="187" customFormat="1" ht="18" customHeight="1" x14ac:dyDescent="0.2">
      <c r="A36" s="248" t="str">
        <f>IF(C35&gt;C36,"29.","")</f>
        <v/>
      </c>
      <c r="B36" s="245" t="s">
        <v>378</v>
      </c>
      <c r="C36" s="249">
        <v>1</v>
      </c>
      <c r="D36" s="250">
        <v>39</v>
      </c>
      <c r="E36" s="278">
        <f t="shared" si="0"/>
        <v>2.564102564102564E-2</v>
      </c>
    </row>
    <row r="37" spans="1:5" s="187" customFormat="1" ht="18" customHeight="1" x14ac:dyDescent="0.2">
      <c r="A37" s="248" t="str">
        <f>IF(C36&gt;C37,"24.","")</f>
        <v/>
      </c>
      <c r="B37" s="245" t="s">
        <v>352</v>
      </c>
      <c r="C37" s="249">
        <v>1</v>
      </c>
      <c r="D37" s="250">
        <v>25</v>
      </c>
      <c r="E37" s="278">
        <f t="shared" si="0"/>
        <v>0.04</v>
      </c>
    </row>
    <row r="38" spans="1:5" s="187" customFormat="1" ht="18" customHeight="1" x14ac:dyDescent="0.2">
      <c r="A38" s="248" t="str">
        <f>IF(C37&gt;C38,"24.","")</f>
        <v/>
      </c>
      <c r="B38" s="245" t="s">
        <v>280</v>
      </c>
      <c r="C38" s="249">
        <v>1</v>
      </c>
      <c r="D38" s="250">
        <v>2</v>
      </c>
      <c r="E38" s="278">
        <f t="shared" si="0"/>
        <v>0.5</v>
      </c>
    </row>
    <row r="39" spans="1:5" s="187" customFormat="1" ht="18" customHeight="1" x14ac:dyDescent="0.2">
      <c r="A39" s="248" t="str">
        <f>IF(C38&gt;C39,"24.","")</f>
        <v/>
      </c>
      <c r="B39" s="245" t="s">
        <v>370</v>
      </c>
      <c r="C39" s="249">
        <v>1</v>
      </c>
      <c r="D39" s="250">
        <v>1</v>
      </c>
      <c r="E39" s="278">
        <f t="shared" si="0"/>
        <v>1</v>
      </c>
    </row>
    <row r="40" spans="1:5" s="187" customFormat="1" ht="18" customHeight="1" x14ac:dyDescent="0.2">
      <c r="A40" s="248"/>
      <c r="B40" s="268" t="s">
        <v>371</v>
      </c>
      <c r="C40" s="282">
        <v>1</v>
      </c>
      <c r="D40" s="283">
        <v>1</v>
      </c>
      <c r="E40" s="284">
        <v>1</v>
      </c>
    </row>
    <row r="41" spans="1:5" s="187" customFormat="1" ht="18" customHeight="1" thickBot="1" x14ac:dyDescent="0.25">
      <c r="A41" s="285"/>
      <c r="B41" s="268"/>
      <c r="C41" s="282"/>
      <c r="D41" s="283"/>
      <c r="E41" s="284"/>
    </row>
    <row r="42" spans="1:5" s="108" customFormat="1" ht="18" customHeight="1" x14ac:dyDescent="0.2">
      <c r="A42" s="257">
        <f>COUNTIF(D8:D41,"&gt;0")</f>
        <v>33</v>
      </c>
      <c r="B42" s="258" t="s">
        <v>209</v>
      </c>
      <c r="C42" s="259">
        <f>SUM(C8:C41)</f>
        <v>293</v>
      </c>
      <c r="D42" s="260"/>
      <c r="E42" s="275"/>
    </row>
    <row r="43" spans="1:5" s="108" customFormat="1" ht="18" customHeight="1" thickBot="1" x14ac:dyDescent="0.25">
      <c r="A43" s="262">
        <f>+C42/A42</f>
        <v>8.8787878787878789</v>
      </c>
      <c r="B43" s="263" t="s">
        <v>221</v>
      </c>
      <c r="C43" s="264"/>
      <c r="D43" s="265"/>
      <c r="E43" s="276"/>
    </row>
    <row r="44" spans="1:5" ht="12.75" customHeight="1" x14ac:dyDescent="0.2"/>
    <row r="45" spans="1:5" ht="12.75" customHeight="1" x14ac:dyDescent="0.2"/>
    <row r="46" spans="1:5" ht="12.75" customHeight="1" x14ac:dyDescent="0.2"/>
    <row r="47" spans="1:5" ht="12.75" customHeight="1" x14ac:dyDescent="0.2"/>
    <row r="48" spans="1:5" ht="12.75" customHeight="1" x14ac:dyDescent="0.2"/>
    <row r="49" spans="1:5" ht="12.75" customHeight="1" x14ac:dyDescent="0.2"/>
    <row r="50" spans="1:5" ht="12.75" customHeight="1" x14ac:dyDescent="0.2"/>
    <row r="51" spans="1:5" ht="12.75" customHeight="1" x14ac:dyDescent="0.2"/>
    <row r="52" spans="1:5" ht="12.75" customHeight="1" x14ac:dyDescent="0.2">
      <c r="A52"/>
      <c r="B52"/>
      <c r="C52"/>
      <c r="D52"/>
      <c r="E52" s="277"/>
    </row>
    <row r="53" spans="1:5" ht="12.75" customHeight="1" x14ac:dyDescent="0.2">
      <c r="A53"/>
      <c r="B53"/>
      <c r="C53"/>
      <c r="D53"/>
      <c r="E53" s="277"/>
    </row>
    <row r="54" spans="1:5" ht="12.75" customHeight="1" x14ac:dyDescent="0.2">
      <c r="A54"/>
      <c r="B54"/>
      <c r="C54"/>
      <c r="D54"/>
      <c r="E54" s="277"/>
    </row>
    <row r="55" spans="1:5" ht="12.75" customHeight="1" x14ac:dyDescent="0.2">
      <c r="A55"/>
      <c r="B55"/>
      <c r="C55"/>
      <c r="D55"/>
      <c r="E55" s="277"/>
    </row>
    <row r="56" spans="1:5" ht="12.75" customHeight="1" x14ac:dyDescent="0.2">
      <c r="A56"/>
      <c r="B56"/>
      <c r="C56"/>
      <c r="D56"/>
      <c r="E56" s="277"/>
    </row>
    <row r="57" spans="1:5" ht="12.75" customHeight="1" x14ac:dyDescent="0.2">
      <c r="A57"/>
      <c r="B57"/>
      <c r="C57"/>
      <c r="D57"/>
      <c r="E57" s="277"/>
    </row>
    <row r="58" spans="1:5" ht="12.75" customHeight="1" x14ac:dyDescent="0.2">
      <c r="A58"/>
      <c r="B58"/>
      <c r="C58"/>
      <c r="D58"/>
      <c r="E58" s="277"/>
    </row>
    <row r="59" spans="1:5" ht="12.75" customHeight="1" x14ac:dyDescent="0.2">
      <c r="A59"/>
      <c r="B59"/>
      <c r="C59"/>
      <c r="D59"/>
      <c r="E59" s="277"/>
    </row>
    <row r="60" spans="1:5" ht="12.75" customHeight="1" x14ac:dyDescent="0.2">
      <c r="A60"/>
      <c r="B60"/>
      <c r="C60"/>
      <c r="D60"/>
      <c r="E60" s="277"/>
    </row>
    <row r="61" spans="1:5" ht="12.75" customHeight="1" x14ac:dyDescent="0.2">
      <c r="A61"/>
      <c r="B61"/>
      <c r="C61"/>
      <c r="D61"/>
      <c r="E61" s="277"/>
    </row>
    <row r="62" spans="1:5" ht="12.75" customHeight="1" x14ac:dyDescent="0.2">
      <c r="A62"/>
      <c r="B62"/>
      <c r="C62"/>
      <c r="D62"/>
      <c r="E62" s="277"/>
    </row>
    <row r="63" spans="1:5" ht="12.75" customHeight="1" x14ac:dyDescent="0.2">
      <c r="A63"/>
      <c r="B63"/>
      <c r="C63"/>
      <c r="D63"/>
      <c r="E63" s="277"/>
    </row>
    <row r="64" spans="1:5" ht="12.75" customHeight="1" x14ac:dyDescent="0.2">
      <c r="A64"/>
      <c r="B64"/>
      <c r="C64"/>
      <c r="D64"/>
      <c r="E64" s="277"/>
    </row>
  </sheetData>
  <mergeCells count="3">
    <mergeCell ref="A1:E1"/>
    <mergeCell ref="A3:E3"/>
    <mergeCell ref="A5:E5"/>
  </mergeCells>
  <printOptions horizontalCentered="1"/>
  <pageMargins left="0.78740157480314965" right="0.78740157480314965" top="0.59055118110236227" bottom="0.59055118110236227" header="0.27559055118110237" footer="0.27559055118110237"/>
  <pageSetup paperSize="9" orientation="portrait" horizontalDpi="4294967294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65"/>
  <sheetViews>
    <sheetView zoomScale="90" zoomScaleNormal="90" workbookViewId="0">
      <pane ySplit="7" topLeftCell="A8" activePane="bottomLeft" state="frozen"/>
      <selection pane="bottomLeft" activeCell="A43" sqref="A43:IV43"/>
    </sheetView>
  </sheetViews>
  <sheetFormatPr baseColWidth="10" defaultRowHeight="15" x14ac:dyDescent="0.2"/>
  <cols>
    <col min="1" max="1" width="9.7109375" style="90" customWidth="1"/>
    <col min="2" max="2" width="28.7109375" style="39" customWidth="1"/>
    <col min="3" max="4" width="13.7109375" style="90" customWidth="1"/>
    <col min="5" max="5" width="13.7109375" style="273" customWidth="1"/>
    <col min="6" max="6" width="28.7109375" customWidth="1"/>
    <col min="7" max="8" width="12.7109375" customWidth="1"/>
  </cols>
  <sheetData>
    <row r="1" spans="1:8" s="150" customFormat="1" ht="18" customHeight="1" x14ac:dyDescent="0.25">
      <c r="A1" s="400" t="s">
        <v>0</v>
      </c>
      <c r="B1" s="411"/>
      <c r="C1" s="411"/>
      <c r="D1" s="411"/>
      <c r="E1" s="411"/>
      <c r="F1" s="22"/>
      <c r="G1" s="22"/>
      <c r="H1" s="22"/>
    </row>
    <row r="2" spans="1:8" s="22" customFormat="1" x14ac:dyDescent="0.2">
      <c r="A2" s="150"/>
      <c r="B2" s="150"/>
      <c r="C2" s="150"/>
      <c r="D2" s="150"/>
      <c r="E2" s="273"/>
    </row>
    <row r="3" spans="1:8" s="152" customFormat="1" ht="20.25" x14ac:dyDescent="0.3">
      <c r="A3" s="407" t="s">
        <v>397</v>
      </c>
      <c r="B3" s="411"/>
      <c r="C3" s="411"/>
      <c r="D3" s="411"/>
      <c r="E3" s="411"/>
    </row>
    <row r="4" spans="1:8" s="22" customFormat="1" ht="15" customHeight="1" x14ac:dyDescent="0.25">
      <c r="A4" s="149"/>
      <c r="B4" s="151"/>
      <c r="C4" s="150"/>
      <c r="D4" s="150"/>
      <c r="E4" s="273"/>
    </row>
    <row r="5" spans="1:8" s="22" customFormat="1" ht="20.100000000000001" customHeight="1" x14ac:dyDescent="0.25">
      <c r="A5" s="400" t="s">
        <v>396</v>
      </c>
      <c r="B5" s="411"/>
      <c r="C5" s="411"/>
      <c r="D5" s="411"/>
      <c r="E5" s="411"/>
    </row>
    <row r="6" spans="1:8" ht="15" customHeight="1" thickBot="1" x14ac:dyDescent="0.3">
      <c r="A6" s="83"/>
      <c r="B6" s="46"/>
      <c r="C6" s="77"/>
      <c r="D6" s="84"/>
    </row>
    <row r="7" spans="1:8" s="217" customFormat="1" ht="18" customHeight="1" thickBot="1" x14ac:dyDescent="0.25">
      <c r="A7" s="279" t="s">
        <v>5</v>
      </c>
      <c r="B7" s="280" t="s">
        <v>6</v>
      </c>
      <c r="C7" s="280" t="s">
        <v>4</v>
      </c>
      <c r="D7" s="280" t="s">
        <v>2</v>
      </c>
      <c r="E7" s="281" t="s">
        <v>392</v>
      </c>
    </row>
    <row r="8" spans="1:8" s="187" customFormat="1" ht="18" customHeight="1" x14ac:dyDescent="0.2">
      <c r="A8" s="269" t="s">
        <v>9</v>
      </c>
      <c r="B8" s="270" t="s">
        <v>290</v>
      </c>
      <c r="C8" s="271">
        <v>46</v>
      </c>
      <c r="D8" s="272">
        <v>45</v>
      </c>
      <c r="E8" s="274">
        <f t="shared" ref="E8:E22" si="0">+C8/D8</f>
        <v>1.0222222222222221</v>
      </c>
    </row>
    <row r="9" spans="1:8" ht="18" customHeight="1" x14ac:dyDescent="0.2">
      <c r="A9" s="248" t="s">
        <v>320</v>
      </c>
      <c r="B9" s="245" t="s">
        <v>391</v>
      </c>
      <c r="C9" s="249">
        <v>31</v>
      </c>
      <c r="D9" s="250">
        <v>44</v>
      </c>
      <c r="E9" s="278">
        <f t="shared" si="0"/>
        <v>0.70454545454545459</v>
      </c>
    </row>
    <row r="10" spans="1:8" s="187" customFormat="1" ht="18" customHeight="1" x14ac:dyDescent="0.2">
      <c r="A10" s="248" t="s">
        <v>321</v>
      </c>
      <c r="B10" s="245" t="s">
        <v>275</v>
      </c>
      <c r="C10" s="249">
        <v>26</v>
      </c>
      <c r="D10" s="250">
        <v>19</v>
      </c>
      <c r="E10" s="278">
        <f t="shared" si="0"/>
        <v>1.368421052631579</v>
      </c>
    </row>
    <row r="11" spans="1:8" s="187" customFormat="1" ht="18" customHeight="1" x14ac:dyDescent="0.2">
      <c r="A11" s="248" t="s">
        <v>322</v>
      </c>
      <c r="B11" s="245" t="s">
        <v>277</v>
      </c>
      <c r="C11" s="249">
        <v>23</v>
      </c>
      <c r="D11" s="250">
        <v>16</v>
      </c>
      <c r="E11" s="278">
        <f t="shared" si="0"/>
        <v>1.4375</v>
      </c>
    </row>
    <row r="12" spans="1:8" ht="18" customHeight="1" x14ac:dyDescent="0.2">
      <c r="A12" s="248" t="s">
        <v>323</v>
      </c>
      <c r="B12" s="245" t="s">
        <v>276</v>
      </c>
      <c r="C12" s="249">
        <v>22</v>
      </c>
      <c r="D12" s="250">
        <v>41</v>
      </c>
      <c r="E12" s="278">
        <f t="shared" si="0"/>
        <v>0.53658536585365857</v>
      </c>
    </row>
    <row r="13" spans="1:8" ht="18" customHeight="1" x14ac:dyDescent="0.2">
      <c r="A13" s="248" t="s">
        <v>324</v>
      </c>
      <c r="B13" s="245" t="s">
        <v>289</v>
      </c>
      <c r="C13" s="249">
        <v>21</v>
      </c>
      <c r="D13" s="250">
        <v>43</v>
      </c>
      <c r="E13" s="278">
        <f t="shared" si="0"/>
        <v>0.48837209302325579</v>
      </c>
    </row>
    <row r="14" spans="1:8" s="187" customFormat="1" ht="18" customHeight="1" x14ac:dyDescent="0.2">
      <c r="A14" s="248" t="s">
        <v>325</v>
      </c>
      <c r="B14" s="245" t="s">
        <v>399</v>
      </c>
      <c r="C14" s="249">
        <v>15</v>
      </c>
      <c r="D14" s="250">
        <v>27</v>
      </c>
      <c r="E14" s="278">
        <f t="shared" si="0"/>
        <v>0.55555555555555558</v>
      </c>
    </row>
    <row r="15" spans="1:8" s="187" customFormat="1" ht="18" customHeight="1" x14ac:dyDescent="0.2">
      <c r="A15" s="248" t="s">
        <v>326</v>
      </c>
      <c r="B15" s="245" t="s">
        <v>287</v>
      </c>
      <c r="C15" s="249">
        <v>14</v>
      </c>
      <c r="D15" s="250">
        <v>39</v>
      </c>
      <c r="E15" s="278">
        <f t="shared" si="0"/>
        <v>0.35897435897435898</v>
      </c>
    </row>
    <row r="16" spans="1:8" s="187" customFormat="1" ht="18" customHeight="1" x14ac:dyDescent="0.2">
      <c r="A16" s="248" t="s">
        <v>327</v>
      </c>
      <c r="B16" s="245" t="s">
        <v>367</v>
      </c>
      <c r="C16" s="249">
        <v>12</v>
      </c>
      <c r="D16" s="250">
        <v>29</v>
      </c>
      <c r="E16" s="278">
        <f t="shared" si="0"/>
        <v>0.41379310344827586</v>
      </c>
    </row>
    <row r="17" spans="1:5" s="187" customFormat="1" ht="18" customHeight="1" x14ac:dyDescent="0.2">
      <c r="A17" s="248" t="s">
        <v>328</v>
      </c>
      <c r="B17" s="245" t="s">
        <v>366</v>
      </c>
      <c r="C17" s="249">
        <v>10</v>
      </c>
      <c r="D17" s="250">
        <v>37</v>
      </c>
      <c r="E17" s="278">
        <f t="shared" si="0"/>
        <v>0.27027027027027029</v>
      </c>
    </row>
    <row r="18" spans="1:5" s="187" customFormat="1" ht="18" customHeight="1" x14ac:dyDescent="0.2">
      <c r="A18" s="248" t="s">
        <v>329</v>
      </c>
      <c r="B18" s="245" t="s">
        <v>313</v>
      </c>
      <c r="C18" s="249">
        <v>9</v>
      </c>
      <c r="D18" s="250">
        <v>35</v>
      </c>
      <c r="E18" s="278">
        <f t="shared" si="0"/>
        <v>0.25714285714285712</v>
      </c>
    </row>
    <row r="19" spans="1:5" s="187" customFormat="1" ht="18" customHeight="1" x14ac:dyDescent="0.2">
      <c r="A19" s="248" t="str">
        <f>IF(C18&gt;C19,"7.","")</f>
        <v/>
      </c>
      <c r="B19" s="245" t="s">
        <v>295</v>
      </c>
      <c r="C19" s="249">
        <v>9</v>
      </c>
      <c r="D19" s="250">
        <v>39</v>
      </c>
      <c r="E19" s="278">
        <f t="shared" si="0"/>
        <v>0.23076923076923078</v>
      </c>
    </row>
    <row r="20" spans="1:5" s="187" customFormat="1" ht="18" customHeight="1" x14ac:dyDescent="0.2">
      <c r="A20" s="248" t="s">
        <v>331</v>
      </c>
      <c r="B20" s="245" t="s">
        <v>398</v>
      </c>
      <c r="C20" s="249">
        <v>8</v>
      </c>
      <c r="D20" s="250">
        <v>19</v>
      </c>
      <c r="E20" s="278">
        <f t="shared" si="0"/>
        <v>0.42105263157894735</v>
      </c>
    </row>
    <row r="21" spans="1:5" s="187" customFormat="1" ht="18" customHeight="1" x14ac:dyDescent="0.2">
      <c r="A21" s="248" t="s">
        <v>332</v>
      </c>
      <c r="B21" s="245" t="s">
        <v>348</v>
      </c>
      <c r="C21" s="249">
        <v>7</v>
      </c>
      <c r="D21" s="250">
        <v>47</v>
      </c>
      <c r="E21" s="278">
        <f t="shared" si="0"/>
        <v>0.14893617021276595</v>
      </c>
    </row>
    <row r="22" spans="1:5" s="187" customFormat="1" ht="18" customHeight="1" x14ac:dyDescent="0.2">
      <c r="A22" s="248" t="s">
        <v>373</v>
      </c>
      <c r="B22" s="245" t="s">
        <v>294</v>
      </c>
      <c r="C22" s="249">
        <v>6</v>
      </c>
      <c r="D22" s="250">
        <v>25</v>
      </c>
      <c r="E22" s="278">
        <f t="shared" si="0"/>
        <v>0.24</v>
      </c>
    </row>
    <row r="23" spans="1:5" s="187" customFormat="1" ht="18" customHeight="1" x14ac:dyDescent="0.2">
      <c r="A23" s="248"/>
      <c r="B23" s="245" t="s">
        <v>403</v>
      </c>
      <c r="C23" s="249">
        <v>6</v>
      </c>
      <c r="D23" s="250">
        <v>25</v>
      </c>
      <c r="E23" s="278">
        <v>1</v>
      </c>
    </row>
    <row r="24" spans="1:5" s="187" customFormat="1" ht="18" customHeight="1" x14ac:dyDescent="0.2">
      <c r="A24" s="248" t="s">
        <v>405</v>
      </c>
      <c r="B24" s="245" t="s">
        <v>370</v>
      </c>
      <c r="C24" s="249">
        <v>5</v>
      </c>
      <c r="D24" s="250">
        <v>15</v>
      </c>
      <c r="E24" s="278">
        <f t="shared" ref="E24:E42" si="1">+C24/D24</f>
        <v>0.33333333333333331</v>
      </c>
    </row>
    <row r="25" spans="1:5" s="187" customFormat="1" ht="18" customHeight="1" x14ac:dyDescent="0.2">
      <c r="A25" s="248"/>
      <c r="B25" s="245" t="s">
        <v>368</v>
      </c>
      <c r="C25" s="249">
        <v>5</v>
      </c>
      <c r="D25" s="250">
        <v>21</v>
      </c>
      <c r="E25" s="278">
        <f t="shared" si="1"/>
        <v>0.23809523809523808</v>
      </c>
    </row>
    <row r="26" spans="1:5" s="187" customFormat="1" ht="18" customHeight="1" x14ac:dyDescent="0.2">
      <c r="A26" s="248" t="str">
        <f>IF(C25&gt;C26,"14.","")</f>
        <v/>
      </c>
      <c r="B26" s="245" t="s">
        <v>350</v>
      </c>
      <c r="C26" s="249">
        <v>5</v>
      </c>
      <c r="D26" s="250">
        <v>42</v>
      </c>
      <c r="E26" s="278">
        <f t="shared" si="1"/>
        <v>0.11904761904761904</v>
      </c>
    </row>
    <row r="27" spans="1:5" s="187" customFormat="1" ht="18" customHeight="1" x14ac:dyDescent="0.2">
      <c r="A27" s="248" t="s">
        <v>334</v>
      </c>
      <c r="B27" s="245" t="s">
        <v>372</v>
      </c>
      <c r="C27" s="249">
        <v>4</v>
      </c>
      <c r="D27" s="250">
        <v>11</v>
      </c>
      <c r="E27" s="278">
        <f t="shared" si="1"/>
        <v>0.36363636363636365</v>
      </c>
    </row>
    <row r="28" spans="1:5" s="187" customFormat="1" ht="18" customHeight="1" x14ac:dyDescent="0.2">
      <c r="A28" s="248" t="str">
        <f>IF(C27&gt;C28,"14.","")</f>
        <v/>
      </c>
      <c r="B28" s="245" t="s">
        <v>284</v>
      </c>
      <c r="C28" s="249">
        <v>4</v>
      </c>
      <c r="D28" s="250">
        <v>33</v>
      </c>
      <c r="E28" s="278">
        <f t="shared" si="1"/>
        <v>0.12121212121212122</v>
      </c>
    </row>
    <row r="29" spans="1:5" s="187" customFormat="1" ht="18" customHeight="1" x14ac:dyDescent="0.2">
      <c r="A29" s="248" t="str">
        <f>IF(C28&gt;C29,"28.","")</f>
        <v/>
      </c>
      <c r="B29" s="245" t="s">
        <v>283</v>
      </c>
      <c r="C29" s="249">
        <v>4</v>
      </c>
      <c r="D29" s="250">
        <v>38</v>
      </c>
      <c r="E29" s="278">
        <f t="shared" si="1"/>
        <v>0.10526315789473684</v>
      </c>
    </row>
    <row r="30" spans="1:5" s="187" customFormat="1" ht="18" customHeight="1" x14ac:dyDescent="0.2">
      <c r="A30" s="248" t="s">
        <v>336</v>
      </c>
      <c r="B30" s="245" t="s">
        <v>298</v>
      </c>
      <c r="C30" s="249">
        <v>3</v>
      </c>
      <c r="D30" s="250">
        <v>15</v>
      </c>
      <c r="E30" s="278">
        <f t="shared" si="1"/>
        <v>0.2</v>
      </c>
    </row>
    <row r="31" spans="1:5" s="187" customFormat="1" ht="18" customHeight="1" x14ac:dyDescent="0.2">
      <c r="A31" s="248" t="str">
        <f>IF(C30&gt;C31,"22.","")</f>
        <v/>
      </c>
      <c r="B31" s="245" t="s">
        <v>316</v>
      </c>
      <c r="C31" s="249">
        <v>3</v>
      </c>
      <c r="D31" s="250">
        <v>32</v>
      </c>
      <c r="E31" s="278">
        <f t="shared" si="1"/>
        <v>9.375E-2</v>
      </c>
    </row>
    <row r="32" spans="1:5" s="187" customFormat="1" ht="18" customHeight="1" x14ac:dyDescent="0.2">
      <c r="A32" s="248" t="str">
        <f>IF(C31&gt;C32,"12.","")</f>
        <v/>
      </c>
      <c r="B32" s="245" t="s">
        <v>311</v>
      </c>
      <c r="C32" s="249">
        <v>3</v>
      </c>
      <c r="D32" s="250">
        <v>39</v>
      </c>
      <c r="E32" s="278">
        <f t="shared" si="1"/>
        <v>7.6923076923076927E-2</v>
      </c>
    </row>
    <row r="33" spans="1:5" s="187" customFormat="1" ht="18" customHeight="1" x14ac:dyDescent="0.2">
      <c r="A33" s="248" t="s">
        <v>393</v>
      </c>
      <c r="B33" s="245" t="s">
        <v>378</v>
      </c>
      <c r="C33" s="249">
        <v>2</v>
      </c>
      <c r="D33" s="250">
        <v>35</v>
      </c>
      <c r="E33" s="278">
        <f t="shared" si="1"/>
        <v>5.7142857142857141E-2</v>
      </c>
    </row>
    <row r="34" spans="1:5" s="187" customFormat="1" ht="18" customHeight="1" x14ac:dyDescent="0.2">
      <c r="A34" s="248" t="str">
        <f>IF(C33&gt;C34,"20.","")</f>
        <v/>
      </c>
      <c r="B34" s="245" t="s">
        <v>279</v>
      </c>
      <c r="C34" s="249">
        <v>2</v>
      </c>
      <c r="D34" s="250">
        <v>39</v>
      </c>
      <c r="E34" s="278">
        <f t="shared" si="1"/>
        <v>5.128205128205128E-2</v>
      </c>
    </row>
    <row r="35" spans="1:5" s="187" customFormat="1" ht="18" customHeight="1" x14ac:dyDescent="0.2">
      <c r="A35" s="248" t="str">
        <f>IF(C34&gt;C35,"17.","")</f>
        <v/>
      </c>
      <c r="B35" s="245" t="s">
        <v>296</v>
      </c>
      <c r="C35" s="249">
        <v>2</v>
      </c>
      <c r="D35" s="250">
        <v>40</v>
      </c>
      <c r="E35" s="278">
        <f t="shared" si="1"/>
        <v>0.05</v>
      </c>
    </row>
    <row r="36" spans="1:5" s="187" customFormat="1" ht="18" customHeight="1" x14ac:dyDescent="0.2">
      <c r="A36" s="248" t="s">
        <v>375</v>
      </c>
      <c r="B36" s="245" t="s">
        <v>292</v>
      </c>
      <c r="C36" s="249">
        <v>1</v>
      </c>
      <c r="D36" s="250">
        <v>6</v>
      </c>
      <c r="E36" s="278">
        <f t="shared" si="1"/>
        <v>0.16666666666666666</v>
      </c>
    </row>
    <row r="37" spans="1:5" s="187" customFormat="1" ht="18" customHeight="1" x14ac:dyDescent="0.2">
      <c r="A37" s="248" t="str">
        <f>IF(C36&gt;C37,"24.","")</f>
        <v/>
      </c>
      <c r="B37" s="245" t="s">
        <v>280</v>
      </c>
      <c r="C37" s="249">
        <v>1</v>
      </c>
      <c r="D37" s="250">
        <v>8</v>
      </c>
      <c r="E37" s="278">
        <f t="shared" si="1"/>
        <v>0.125</v>
      </c>
    </row>
    <row r="38" spans="1:5" s="187" customFormat="1" ht="18" customHeight="1" x14ac:dyDescent="0.2">
      <c r="A38" s="248" t="str">
        <f>IF(C37&gt;C38,"15.","")</f>
        <v/>
      </c>
      <c r="B38" s="245" t="s">
        <v>400</v>
      </c>
      <c r="C38" s="249">
        <v>1</v>
      </c>
      <c r="D38" s="250">
        <v>11</v>
      </c>
      <c r="E38" s="278">
        <f t="shared" si="1"/>
        <v>9.0909090909090912E-2</v>
      </c>
    </row>
    <row r="39" spans="1:5" s="187" customFormat="1" ht="18" customHeight="1" x14ac:dyDescent="0.2">
      <c r="A39" s="248" t="str">
        <f>IF(C38&gt;C39,"24.","")</f>
        <v/>
      </c>
      <c r="B39" s="245" t="s">
        <v>402</v>
      </c>
      <c r="C39" s="249">
        <v>1</v>
      </c>
      <c r="D39" s="250">
        <v>12</v>
      </c>
      <c r="E39" s="278">
        <f t="shared" si="1"/>
        <v>8.3333333333333329E-2</v>
      </c>
    </row>
    <row r="40" spans="1:5" s="187" customFormat="1" ht="18" customHeight="1" x14ac:dyDescent="0.2">
      <c r="A40" s="248" t="str">
        <f>IF(C39&gt;C40,"17.","")</f>
        <v/>
      </c>
      <c r="B40" s="245" t="s">
        <v>401</v>
      </c>
      <c r="C40" s="249">
        <v>1</v>
      </c>
      <c r="D40" s="250">
        <v>13</v>
      </c>
      <c r="E40" s="278">
        <f t="shared" si="1"/>
        <v>7.6923076923076927E-2</v>
      </c>
    </row>
    <row r="41" spans="1:5" s="187" customFormat="1" ht="18" customHeight="1" x14ac:dyDescent="0.2">
      <c r="A41" s="248"/>
      <c r="B41" s="245" t="s">
        <v>404</v>
      </c>
      <c r="C41" s="249">
        <v>1</v>
      </c>
      <c r="D41" s="250">
        <v>28</v>
      </c>
      <c r="E41" s="278">
        <f t="shared" si="1"/>
        <v>3.5714285714285712E-2</v>
      </c>
    </row>
    <row r="42" spans="1:5" s="187" customFormat="1" ht="18" customHeight="1" thickBot="1" x14ac:dyDescent="0.25">
      <c r="A42" s="248" t="str">
        <f>IF(C41&gt;C42,"24.","")</f>
        <v/>
      </c>
      <c r="B42" s="268" t="s">
        <v>352</v>
      </c>
      <c r="C42" s="282">
        <v>1</v>
      </c>
      <c r="D42" s="283">
        <v>36</v>
      </c>
      <c r="E42" s="284">
        <f t="shared" si="1"/>
        <v>2.7777777777777776E-2</v>
      </c>
    </row>
    <row r="43" spans="1:5" s="108" customFormat="1" ht="18" customHeight="1" x14ac:dyDescent="0.2">
      <c r="A43" s="257">
        <f>COUNTIF(D8:D42,"&gt;0")</f>
        <v>35</v>
      </c>
      <c r="B43" s="258" t="s">
        <v>209</v>
      </c>
      <c r="C43" s="259">
        <f>SUM(C8:C42)</f>
        <v>314</v>
      </c>
      <c r="D43" s="260"/>
      <c r="E43" s="275"/>
    </row>
    <row r="44" spans="1:5" s="108" customFormat="1" ht="18" customHeight="1" thickBot="1" x14ac:dyDescent="0.25">
      <c r="A44" s="262">
        <f>+C43/A43</f>
        <v>8.9714285714285715</v>
      </c>
      <c r="B44" s="263" t="s">
        <v>221</v>
      </c>
      <c r="C44" s="264"/>
      <c r="D44" s="265"/>
      <c r="E44" s="276"/>
    </row>
    <row r="45" spans="1:5" ht="12.75" customHeight="1" x14ac:dyDescent="0.2"/>
    <row r="46" spans="1:5" ht="12.75" customHeight="1" x14ac:dyDescent="0.2"/>
    <row r="47" spans="1:5" ht="12.75" customHeight="1" x14ac:dyDescent="0.2"/>
    <row r="48" spans="1:5" ht="12.75" customHeight="1" x14ac:dyDescent="0.2"/>
    <row r="49" spans="1:5" ht="12.75" customHeight="1" x14ac:dyDescent="0.2"/>
    <row r="50" spans="1:5" ht="12.75" customHeight="1" x14ac:dyDescent="0.2"/>
    <row r="51" spans="1:5" ht="12.75" customHeight="1" x14ac:dyDescent="0.2"/>
    <row r="52" spans="1:5" ht="12.75" customHeight="1" x14ac:dyDescent="0.2"/>
    <row r="53" spans="1:5" ht="12.75" customHeight="1" x14ac:dyDescent="0.2">
      <c r="A53"/>
      <c r="B53"/>
      <c r="C53"/>
      <c r="D53"/>
      <c r="E53" s="277"/>
    </row>
    <row r="54" spans="1:5" ht="12.75" customHeight="1" x14ac:dyDescent="0.2">
      <c r="A54"/>
      <c r="B54"/>
      <c r="C54"/>
      <c r="D54"/>
      <c r="E54" s="277"/>
    </row>
    <row r="55" spans="1:5" ht="12.75" customHeight="1" x14ac:dyDescent="0.2">
      <c r="A55"/>
      <c r="B55"/>
      <c r="C55"/>
      <c r="D55"/>
      <c r="E55" s="277"/>
    </row>
    <row r="56" spans="1:5" ht="12.75" customHeight="1" x14ac:dyDescent="0.2">
      <c r="A56"/>
      <c r="B56"/>
      <c r="C56"/>
      <c r="D56"/>
      <c r="E56" s="277"/>
    </row>
    <row r="57" spans="1:5" ht="12.75" customHeight="1" x14ac:dyDescent="0.2">
      <c r="A57"/>
      <c r="B57"/>
      <c r="C57"/>
      <c r="D57"/>
      <c r="E57" s="277"/>
    </row>
    <row r="58" spans="1:5" ht="12.75" customHeight="1" x14ac:dyDescent="0.2">
      <c r="A58"/>
      <c r="B58"/>
      <c r="C58"/>
      <c r="D58"/>
      <c r="E58" s="277"/>
    </row>
    <row r="59" spans="1:5" ht="12.75" customHeight="1" x14ac:dyDescent="0.2">
      <c r="A59"/>
      <c r="B59"/>
      <c r="C59"/>
      <c r="D59"/>
      <c r="E59" s="277"/>
    </row>
    <row r="60" spans="1:5" ht="12.75" customHeight="1" x14ac:dyDescent="0.2">
      <c r="A60"/>
      <c r="B60"/>
      <c r="C60"/>
      <c r="D60"/>
      <c r="E60" s="277"/>
    </row>
    <row r="61" spans="1:5" ht="12.75" customHeight="1" x14ac:dyDescent="0.2">
      <c r="A61"/>
      <c r="B61"/>
      <c r="C61"/>
      <c r="D61"/>
      <c r="E61" s="277"/>
    </row>
    <row r="62" spans="1:5" ht="12.75" customHeight="1" x14ac:dyDescent="0.2">
      <c r="A62"/>
      <c r="B62"/>
      <c r="C62"/>
      <c r="D62"/>
      <c r="E62" s="277"/>
    </row>
    <row r="63" spans="1:5" ht="12.75" customHeight="1" x14ac:dyDescent="0.2">
      <c r="A63"/>
      <c r="B63"/>
      <c r="C63"/>
      <c r="D63"/>
      <c r="E63" s="277"/>
    </row>
    <row r="64" spans="1:5" ht="12.75" customHeight="1" x14ac:dyDescent="0.2">
      <c r="A64"/>
      <c r="B64"/>
      <c r="C64"/>
      <c r="D64"/>
      <c r="E64" s="277"/>
    </row>
    <row r="65" spans="1:5" ht="12.75" customHeight="1" x14ac:dyDescent="0.2">
      <c r="A65"/>
      <c r="B65"/>
      <c r="C65"/>
      <c r="D65"/>
      <c r="E65" s="277"/>
    </row>
  </sheetData>
  <mergeCells count="3">
    <mergeCell ref="A1:E1"/>
    <mergeCell ref="A3:E3"/>
    <mergeCell ref="A5:E5"/>
  </mergeCells>
  <printOptions horizontalCentered="1"/>
  <pageMargins left="0.78740157480314965" right="0.78740157480314965" top="0.59055118110236227" bottom="0.39370078740157483" header="0.27559055118110237" footer="0.19685039370078741"/>
  <pageSetup paperSize="9" orientation="portrait" horizontalDpi="4294967294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65"/>
  <sheetViews>
    <sheetView zoomScale="90" zoomScaleNormal="90" workbookViewId="0">
      <pane ySplit="7" topLeftCell="A8" activePane="bottomLeft" state="frozen"/>
      <selection pane="bottomLeft" activeCell="F24" sqref="F24"/>
    </sheetView>
  </sheetViews>
  <sheetFormatPr baseColWidth="10" defaultRowHeight="15" x14ac:dyDescent="0.2"/>
  <cols>
    <col min="1" max="1" width="9.7109375" style="90" customWidth="1"/>
    <col min="2" max="2" width="28.7109375" style="39" customWidth="1"/>
    <col min="3" max="4" width="13.7109375" style="90" customWidth="1"/>
    <col min="5" max="5" width="13.7109375" style="273" customWidth="1"/>
    <col min="6" max="6" width="28.7109375" customWidth="1"/>
    <col min="7" max="8" width="12.7109375" customWidth="1"/>
  </cols>
  <sheetData>
    <row r="1" spans="1:8" s="150" customFormat="1" ht="18" customHeight="1" x14ac:dyDescent="0.25">
      <c r="A1" s="400" t="s">
        <v>0</v>
      </c>
      <c r="B1" s="411"/>
      <c r="C1" s="411"/>
      <c r="D1" s="411"/>
      <c r="E1" s="411"/>
      <c r="F1" s="22"/>
      <c r="G1" s="22"/>
      <c r="H1" s="22"/>
    </row>
    <row r="2" spans="1:8" s="22" customFormat="1" x14ac:dyDescent="0.2">
      <c r="A2" s="150"/>
      <c r="B2" s="150"/>
      <c r="C2" s="150"/>
      <c r="D2" s="150"/>
      <c r="E2" s="273"/>
    </row>
    <row r="3" spans="1:8" s="152" customFormat="1" ht="20.25" x14ac:dyDescent="0.3">
      <c r="A3" s="407" t="s">
        <v>411</v>
      </c>
      <c r="B3" s="411"/>
      <c r="C3" s="411"/>
      <c r="D3" s="411"/>
      <c r="E3" s="411"/>
    </row>
    <row r="4" spans="1:8" s="22" customFormat="1" ht="15" customHeight="1" x14ac:dyDescent="0.25">
      <c r="A4" s="149"/>
      <c r="B4" s="151"/>
      <c r="C4" s="150"/>
      <c r="D4" s="150"/>
      <c r="E4" s="273"/>
    </row>
    <row r="5" spans="1:8" s="22" customFormat="1" ht="20.100000000000001" customHeight="1" x14ac:dyDescent="0.25">
      <c r="A5" s="400" t="s">
        <v>412</v>
      </c>
      <c r="B5" s="411"/>
      <c r="C5" s="411"/>
      <c r="D5" s="411"/>
      <c r="E5" s="411"/>
    </row>
    <row r="6" spans="1:8" ht="15" customHeight="1" thickBot="1" x14ac:dyDescent="0.3">
      <c r="A6" s="83"/>
      <c r="B6" s="46"/>
      <c r="C6" s="77"/>
      <c r="D6" s="84"/>
    </row>
    <row r="7" spans="1:8" s="217" customFormat="1" ht="18" customHeight="1" thickBot="1" x14ac:dyDescent="0.25">
      <c r="A7" s="279" t="s">
        <v>5</v>
      </c>
      <c r="B7" s="280" t="s">
        <v>6</v>
      </c>
      <c r="C7" s="280" t="s">
        <v>4</v>
      </c>
      <c r="D7" s="280" t="s">
        <v>2</v>
      </c>
      <c r="E7" s="281" t="s">
        <v>392</v>
      </c>
    </row>
    <row r="8" spans="1:8" s="187" customFormat="1" ht="18" customHeight="1" x14ac:dyDescent="0.2">
      <c r="A8" s="269" t="s">
        <v>9</v>
      </c>
      <c r="B8" s="202" t="s">
        <v>275</v>
      </c>
      <c r="C8" s="286">
        <v>42</v>
      </c>
      <c r="D8" s="287">
        <v>29</v>
      </c>
      <c r="E8" s="288">
        <f t="shared" ref="E8:E17" si="0">+C8/D8</f>
        <v>1.4482758620689655</v>
      </c>
    </row>
    <row r="9" spans="1:8" ht="18" customHeight="1" x14ac:dyDescent="0.2">
      <c r="A9" s="248" t="s">
        <v>320</v>
      </c>
      <c r="B9" s="245" t="s">
        <v>290</v>
      </c>
      <c r="C9" s="249">
        <v>33</v>
      </c>
      <c r="D9" s="250">
        <v>47</v>
      </c>
      <c r="E9" s="278">
        <f t="shared" si="0"/>
        <v>0.7021276595744681</v>
      </c>
    </row>
    <row r="10" spans="1:8" s="187" customFormat="1" ht="18" customHeight="1" x14ac:dyDescent="0.2">
      <c r="A10" s="248" t="s">
        <v>321</v>
      </c>
      <c r="B10" s="245" t="s">
        <v>276</v>
      </c>
      <c r="C10" s="249">
        <v>26</v>
      </c>
      <c r="D10" s="250">
        <v>34</v>
      </c>
      <c r="E10" s="278">
        <f t="shared" si="0"/>
        <v>0.76470588235294112</v>
      </c>
    </row>
    <row r="11" spans="1:8" s="187" customFormat="1" ht="18" customHeight="1" x14ac:dyDescent="0.2">
      <c r="A11" s="248" t="s">
        <v>322</v>
      </c>
      <c r="B11" s="245" t="s">
        <v>366</v>
      </c>
      <c r="C11" s="249">
        <v>23</v>
      </c>
      <c r="D11" s="250">
        <v>31</v>
      </c>
      <c r="E11" s="278">
        <f t="shared" si="0"/>
        <v>0.74193548387096775</v>
      </c>
    </row>
    <row r="12" spans="1:8" ht="18" customHeight="1" x14ac:dyDescent="0.2">
      <c r="A12" s="248" t="s">
        <v>323</v>
      </c>
      <c r="B12" s="245" t="s">
        <v>296</v>
      </c>
      <c r="C12" s="249">
        <v>12</v>
      </c>
      <c r="D12" s="250">
        <v>42</v>
      </c>
      <c r="E12" s="278">
        <f t="shared" si="0"/>
        <v>0.2857142857142857</v>
      </c>
    </row>
    <row r="13" spans="1:8" ht="18" customHeight="1" x14ac:dyDescent="0.2">
      <c r="A13" s="248" t="s">
        <v>324</v>
      </c>
      <c r="B13" s="245" t="s">
        <v>399</v>
      </c>
      <c r="C13" s="249">
        <v>10</v>
      </c>
      <c r="D13" s="250">
        <v>30</v>
      </c>
      <c r="E13" s="278">
        <f t="shared" si="0"/>
        <v>0.33333333333333331</v>
      </c>
    </row>
    <row r="14" spans="1:8" s="187" customFormat="1" ht="18" customHeight="1" x14ac:dyDescent="0.2">
      <c r="A14" s="248"/>
      <c r="B14" s="245" t="s">
        <v>287</v>
      </c>
      <c r="C14" s="249">
        <v>10</v>
      </c>
      <c r="D14" s="250">
        <v>37</v>
      </c>
      <c r="E14" s="278">
        <f t="shared" si="0"/>
        <v>0.27027027027027029</v>
      </c>
    </row>
    <row r="15" spans="1:8" s="187" customFormat="1" ht="18" customHeight="1" x14ac:dyDescent="0.2">
      <c r="A15" s="248"/>
      <c r="B15" s="245" t="s">
        <v>295</v>
      </c>
      <c r="C15" s="249">
        <v>10</v>
      </c>
      <c r="D15" s="250">
        <v>39</v>
      </c>
      <c r="E15" s="278">
        <f t="shared" si="0"/>
        <v>0.25641025641025639</v>
      </c>
    </row>
    <row r="16" spans="1:8" s="187" customFormat="1" ht="18" customHeight="1" x14ac:dyDescent="0.2">
      <c r="A16" s="248" t="s">
        <v>327</v>
      </c>
      <c r="B16" s="245" t="s">
        <v>348</v>
      </c>
      <c r="C16" s="249">
        <v>6</v>
      </c>
      <c r="D16" s="250">
        <v>47</v>
      </c>
      <c r="E16" s="278">
        <f t="shared" si="0"/>
        <v>0.1276595744680851</v>
      </c>
    </row>
    <row r="17" spans="1:5" s="187" customFormat="1" ht="18" customHeight="1" x14ac:dyDescent="0.2">
      <c r="A17" s="248" t="s">
        <v>328</v>
      </c>
      <c r="B17" s="245" t="s">
        <v>398</v>
      </c>
      <c r="C17" s="249">
        <v>5</v>
      </c>
      <c r="D17" s="250">
        <v>35</v>
      </c>
      <c r="E17" s="278">
        <f t="shared" si="0"/>
        <v>0.14285714285714285</v>
      </c>
    </row>
    <row r="18" spans="1:5" s="187" customFormat="1" ht="18" customHeight="1" x14ac:dyDescent="0.2">
      <c r="A18" s="248" t="s">
        <v>329</v>
      </c>
      <c r="B18" s="245" t="s">
        <v>403</v>
      </c>
      <c r="C18" s="249">
        <v>4</v>
      </c>
      <c r="D18" s="250">
        <v>28</v>
      </c>
      <c r="E18" s="278">
        <v>1</v>
      </c>
    </row>
    <row r="19" spans="1:5" s="187" customFormat="1" ht="18" customHeight="1" x14ac:dyDescent="0.2">
      <c r="A19" s="248" t="str">
        <f>IF(C18&gt;C19,"7.","")</f>
        <v/>
      </c>
      <c r="B19" s="245" t="s">
        <v>277</v>
      </c>
      <c r="C19" s="249">
        <v>4</v>
      </c>
      <c r="D19" s="250">
        <v>8</v>
      </c>
      <c r="E19" s="278">
        <f t="shared" ref="E19:E38" si="1">+C19/D19</f>
        <v>0.5</v>
      </c>
    </row>
    <row r="20" spans="1:5" s="187" customFormat="1" ht="18" customHeight="1" x14ac:dyDescent="0.2">
      <c r="A20" s="248"/>
      <c r="B20" s="245" t="s">
        <v>378</v>
      </c>
      <c r="C20" s="249">
        <v>4</v>
      </c>
      <c r="D20" s="250">
        <v>36</v>
      </c>
      <c r="E20" s="278">
        <f t="shared" si="1"/>
        <v>0.1111111111111111</v>
      </c>
    </row>
    <row r="21" spans="1:5" s="187" customFormat="1" ht="18" customHeight="1" x14ac:dyDescent="0.2">
      <c r="A21" s="248" t="s">
        <v>332</v>
      </c>
      <c r="B21" s="245" t="s">
        <v>391</v>
      </c>
      <c r="C21" s="249">
        <v>3</v>
      </c>
      <c r="D21" s="250">
        <v>29</v>
      </c>
      <c r="E21" s="278">
        <f t="shared" si="1"/>
        <v>0.10344827586206896</v>
      </c>
    </row>
    <row r="22" spans="1:5" s="187" customFormat="1" ht="18" customHeight="1" x14ac:dyDescent="0.2">
      <c r="A22" s="248"/>
      <c r="B22" s="245" t="s">
        <v>386</v>
      </c>
      <c r="C22" s="249">
        <v>3</v>
      </c>
      <c r="D22" s="250">
        <v>30</v>
      </c>
      <c r="E22" s="278">
        <f t="shared" si="1"/>
        <v>0.1</v>
      </c>
    </row>
    <row r="23" spans="1:5" s="187" customFormat="1" ht="18" customHeight="1" x14ac:dyDescent="0.2">
      <c r="A23" s="248"/>
      <c r="B23" s="245" t="s">
        <v>294</v>
      </c>
      <c r="C23" s="249">
        <v>3</v>
      </c>
      <c r="D23" s="250">
        <v>32</v>
      </c>
      <c r="E23" s="278">
        <f t="shared" si="1"/>
        <v>9.375E-2</v>
      </c>
    </row>
    <row r="24" spans="1:5" s="187" customFormat="1" ht="18" customHeight="1" x14ac:dyDescent="0.2">
      <c r="A24" s="248"/>
      <c r="B24" s="245" t="s">
        <v>413</v>
      </c>
      <c r="C24" s="249">
        <v>3</v>
      </c>
      <c r="D24" s="250">
        <v>48</v>
      </c>
      <c r="E24" s="278">
        <f t="shared" si="1"/>
        <v>6.25E-2</v>
      </c>
    </row>
    <row r="25" spans="1:5" s="187" customFormat="1" ht="18" customHeight="1" x14ac:dyDescent="0.2">
      <c r="A25" s="248" t="s">
        <v>333</v>
      </c>
      <c r="B25" s="245" t="s">
        <v>416</v>
      </c>
      <c r="C25" s="249">
        <v>2</v>
      </c>
      <c r="D25" s="250">
        <v>25</v>
      </c>
      <c r="E25" s="278">
        <f t="shared" si="1"/>
        <v>0.08</v>
      </c>
    </row>
    <row r="26" spans="1:5" s="187" customFormat="1" ht="18" customHeight="1" x14ac:dyDescent="0.2">
      <c r="A26" s="248" t="str">
        <f>IF(C25&gt;C26,"14.","")</f>
        <v/>
      </c>
      <c r="B26" s="245" t="s">
        <v>401</v>
      </c>
      <c r="C26" s="249">
        <v>2</v>
      </c>
      <c r="D26" s="250">
        <v>26</v>
      </c>
      <c r="E26" s="278">
        <f t="shared" si="1"/>
        <v>7.6923076923076927E-2</v>
      </c>
    </row>
    <row r="27" spans="1:5" s="187" customFormat="1" ht="18" customHeight="1" x14ac:dyDescent="0.2">
      <c r="A27" s="248"/>
      <c r="B27" s="245" t="s">
        <v>404</v>
      </c>
      <c r="C27" s="249">
        <v>2</v>
      </c>
      <c r="D27" s="250">
        <v>27</v>
      </c>
      <c r="E27" s="278">
        <f t="shared" si="1"/>
        <v>7.407407407407407E-2</v>
      </c>
    </row>
    <row r="28" spans="1:5" s="187" customFormat="1" ht="18" customHeight="1" x14ac:dyDescent="0.2">
      <c r="A28" s="248" t="str">
        <f>IF(C27&gt;C28,"14.","")</f>
        <v/>
      </c>
      <c r="B28" s="245" t="s">
        <v>284</v>
      </c>
      <c r="C28" s="249">
        <v>2</v>
      </c>
      <c r="D28" s="250">
        <v>29</v>
      </c>
      <c r="E28" s="278">
        <f t="shared" si="1"/>
        <v>6.8965517241379309E-2</v>
      </c>
    </row>
    <row r="29" spans="1:5" s="187" customFormat="1" ht="18" customHeight="1" x14ac:dyDescent="0.2">
      <c r="A29" s="248" t="str">
        <f>IF(C28&gt;C29,"28.","")</f>
        <v/>
      </c>
      <c r="B29" s="245" t="s">
        <v>279</v>
      </c>
      <c r="C29" s="249">
        <v>2</v>
      </c>
      <c r="D29" s="250">
        <v>41</v>
      </c>
      <c r="E29" s="278">
        <f t="shared" si="1"/>
        <v>4.878048780487805E-2</v>
      </c>
    </row>
    <row r="30" spans="1:5" s="187" customFormat="1" ht="18" customHeight="1" x14ac:dyDescent="0.2">
      <c r="A30" s="248" t="s">
        <v>336</v>
      </c>
      <c r="B30" s="245" t="s">
        <v>414</v>
      </c>
      <c r="C30" s="249">
        <v>1</v>
      </c>
      <c r="D30" s="250">
        <v>4</v>
      </c>
      <c r="E30" s="278">
        <f t="shared" si="1"/>
        <v>0.25</v>
      </c>
    </row>
    <row r="31" spans="1:5" s="187" customFormat="1" ht="18" customHeight="1" x14ac:dyDescent="0.2">
      <c r="A31" s="248" t="str">
        <f>IF(C30&gt;C31,"22.","")</f>
        <v/>
      </c>
      <c r="B31" s="245" t="s">
        <v>418</v>
      </c>
      <c r="C31" s="249">
        <v>1</v>
      </c>
      <c r="D31" s="250">
        <v>11</v>
      </c>
      <c r="E31" s="278">
        <f t="shared" si="1"/>
        <v>9.0909090909090912E-2</v>
      </c>
    </row>
    <row r="32" spans="1:5" s="187" customFormat="1" ht="18" customHeight="1" x14ac:dyDescent="0.2">
      <c r="A32" s="248" t="str">
        <f>IF(C31&gt;C32,"12.","")</f>
        <v/>
      </c>
      <c r="B32" s="245" t="s">
        <v>317</v>
      </c>
      <c r="C32" s="249">
        <v>1</v>
      </c>
      <c r="D32" s="250">
        <v>19</v>
      </c>
      <c r="E32" s="278">
        <f t="shared" si="1"/>
        <v>5.2631578947368418E-2</v>
      </c>
    </row>
    <row r="33" spans="1:5" s="187" customFormat="1" ht="18" customHeight="1" x14ac:dyDescent="0.2">
      <c r="A33" s="248"/>
      <c r="B33" s="245" t="s">
        <v>417</v>
      </c>
      <c r="C33" s="249">
        <v>1</v>
      </c>
      <c r="D33" s="250">
        <v>19</v>
      </c>
      <c r="E33" s="278">
        <f t="shared" si="1"/>
        <v>5.2631578947368418E-2</v>
      </c>
    </row>
    <row r="34" spans="1:5" s="187" customFormat="1" ht="18" customHeight="1" x14ac:dyDescent="0.2">
      <c r="A34" s="248" t="str">
        <f>IF(C33&gt;C34,"20.","")</f>
        <v/>
      </c>
      <c r="B34" s="245" t="s">
        <v>415</v>
      </c>
      <c r="C34" s="249">
        <v>1</v>
      </c>
      <c r="D34" s="250">
        <v>21</v>
      </c>
      <c r="E34" s="278">
        <f t="shared" si="1"/>
        <v>4.7619047619047616E-2</v>
      </c>
    </row>
    <row r="35" spans="1:5" s="187" customFormat="1" ht="18" customHeight="1" x14ac:dyDescent="0.2">
      <c r="A35" s="248" t="str">
        <f>IF(C34&gt;C35,"17.","")</f>
        <v/>
      </c>
      <c r="B35" s="245" t="s">
        <v>316</v>
      </c>
      <c r="C35" s="249">
        <v>1</v>
      </c>
      <c r="D35" s="250">
        <v>25</v>
      </c>
      <c r="E35" s="278">
        <f t="shared" si="1"/>
        <v>0.04</v>
      </c>
    </row>
    <row r="36" spans="1:5" s="187" customFormat="1" ht="18" customHeight="1" x14ac:dyDescent="0.2">
      <c r="A36" s="248"/>
      <c r="B36" s="245" t="s">
        <v>283</v>
      </c>
      <c r="C36" s="249">
        <v>1</v>
      </c>
      <c r="D36" s="250">
        <v>26</v>
      </c>
      <c r="E36" s="278">
        <f t="shared" si="1"/>
        <v>3.8461538461538464E-2</v>
      </c>
    </row>
    <row r="37" spans="1:5" s="187" customFormat="1" ht="18" customHeight="1" x14ac:dyDescent="0.2">
      <c r="A37" s="248" t="str">
        <f>IF(C36&gt;C37,"24.","")</f>
        <v/>
      </c>
      <c r="B37" s="245" t="s">
        <v>350</v>
      </c>
      <c r="C37" s="249">
        <v>1</v>
      </c>
      <c r="D37" s="250">
        <v>30</v>
      </c>
      <c r="E37" s="278">
        <f t="shared" si="1"/>
        <v>3.3333333333333333E-2</v>
      </c>
    </row>
    <row r="38" spans="1:5" s="187" customFormat="1" ht="18" customHeight="1" x14ac:dyDescent="0.2">
      <c r="A38" s="248" t="str">
        <f>IF(C37&gt;C38,"15.","")</f>
        <v/>
      </c>
      <c r="B38" s="245" t="s">
        <v>372</v>
      </c>
      <c r="C38" s="249">
        <v>1</v>
      </c>
      <c r="D38" s="250">
        <v>30</v>
      </c>
      <c r="E38" s="278">
        <f t="shared" si="1"/>
        <v>3.3333333333333333E-2</v>
      </c>
    </row>
    <row r="39" spans="1:5" s="187" customFormat="1" ht="18" customHeight="1" thickBot="1" x14ac:dyDescent="0.25">
      <c r="A39" s="248"/>
      <c r="B39" s="268"/>
      <c r="C39" s="282"/>
      <c r="D39" s="283"/>
      <c r="E39" s="284"/>
    </row>
    <row r="40" spans="1:5" s="187" customFormat="1" ht="18" customHeight="1" x14ac:dyDescent="0.2">
      <c r="A40" s="257">
        <f>COUNTIF(D8:D39,"&gt;0")</f>
        <v>31</v>
      </c>
      <c r="B40" s="258" t="s">
        <v>209</v>
      </c>
      <c r="C40" s="259">
        <f>SUM(C8:C39)</f>
        <v>220</v>
      </c>
      <c r="D40" s="260"/>
      <c r="E40" s="275"/>
    </row>
    <row r="41" spans="1:5" s="187" customFormat="1" ht="18" customHeight="1" thickBot="1" x14ac:dyDescent="0.25">
      <c r="A41" s="262">
        <f>+C40/A40</f>
        <v>7.096774193548387</v>
      </c>
      <c r="B41" s="263" t="s">
        <v>221</v>
      </c>
      <c r="C41" s="264"/>
      <c r="D41" s="265"/>
      <c r="E41" s="276"/>
    </row>
    <row r="42" spans="1:5" s="187" customFormat="1" ht="18" customHeight="1" x14ac:dyDescent="0.2">
      <c r="A42" s="90"/>
      <c r="B42" s="39"/>
      <c r="C42" s="90"/>
      <c r="D42" s="90"/>
      <c r="E42" s="273"/>
    </row>
    <row r="43" spans="1:5" s="108" customFormat="1" ht="18" customHeight="1" x14ac:dyDescent="0.2">
      <c r="A43" s="90"/>
      <c r="B43" s="39"/>
      <c r="C43" s="90"/>
      <c r="D43" s="90"/>
      <c r="E43" s="273"/>
    </row>
    <row r="44" spans="1:5" s="108" customFormat="1" ht="18" customHeight="1" x14ac:dyDescent="0.2">
      <c r="A44" s="90"/>
      <c r="B44" s="39"/>
      <c r="C44" s="90"/>
      <c r="D44" s="90"/>
      <c r="E44" s="273"/>
    </row>
    <row r="45" spans="1:5" ht="12.75" customHeight="1" x14ac:dyDescent="0.2"/>
    <row r="46" spans="1:5" ht="12.75" customHeight="1" x14ac:dyDescent="0.2"/>
    <row r="47" spans="1:5" ht="12.75" customHeight="1" x14ac:dyDescent="0.2"/>
    <row r="48" spans="1:5" ht="12.75" customHeight="1" x14ac:dyDescent="0.2"/>
    <row r="49" spans="1:5" ht="12.75" customHeight="1" x14ac:dyDescent="0.2"/>
    <row r="50" spans="1:5" ht="12.75" customHeight="1" x14ac:dyDescent="0.2">
      <c r="A50"/>
      <c r="B50"/>
      <c r="C50"/>
      <c r="D50"/>
      <c r="E50" s="277"/>
    </row>
    <row r="51" spans="1:5" ht="12.75" customHeight="1" x14ac:dyDescent="0.2">
      <c r="A51"/>
      <c r="B51"/>
      <c r="C51"/>
      <c r="D51"/>
      <c r="E51" s="277"/>
    </row>
    <row r="52" spans="1:5" ht="12.75" customHeight="1" x14ac:dyDescent="0.2">
      <c r="A52"/>
      <c r="B52"/>
      <c r="C52"/>
      <c r="D52"/>
      <c r="E52" s="277"/>
    </row>
    <row r="53" spans="1:5" ht="12.75" customHeight="1" x14ac:dyDescent="0.2">
      <c r="A53"/>
      <c r="B53"/>
      <c r="C53"/>
      <c r="D53"/>
      <c r="E53" s="277"/>
    </row>
    <row r="54" spans="1:5" ht="12.75" customHeight="1" x14ac:dyDescent="0.2">
      <c r="A54"/>
      <c r="B54"/>
      <c r="C54"/>
      <c r="D54"/>
      <c r="E54" s="277"/>
    </row>
    <row r="55" spans="1:5" ht="12.75" customHeight="1" x14ac:dyDescent="0.2">
      <c r="A55"/>
      <c r="B55"/>
      <c r="C55"/>
      <c r="D55"/>
      <c r="E55" s="277"/>
    </row>
    <row r="56" spans="1:5" ht="12.75" customHeight="1" x14ac:dyDescent="0.2">
      <c r="A56"/>
      <c r="B56"/>
      <c r="C56"/>
      <c r="D56"/>
      <c r="E56" s="277"/>
    </row>
    <row r="57" spans="1:5" ht="12.75" customHeight="1" x14ac:dyDescent="0.2">
      <c r="A57"/>
      <c r="B57"/>
      <c r="C57"/>
      <c r="D57"/>
      <c r="E57" s="277"/>
    </row>
    <row r="58" spans="1:5" ht="12.75" customHeight="1" x14ac:dyDescent="0.2">
      <c r="A58"/>
      <c r="B58"/>
      <c r="C58"/>
      <c r="D58"/>
      <c r="E58" s="277"/>
    </row>
    <row r="59" spans="1:5" ht="12.75" customHeight="1" x14ac:dyDescent="0.2">
      <c r="A59"/>
      <c r="B59"/>
      <c r="C59"/>
      <c r="D59"/>
      <c r="E59" s="277"/>
    </row>
    <row r="60" spans="1:5" ht="12.75" customHeight="1" x14ac:dyDescent="0.2">
      <c r="A60"/>
      <c r="B60"/>
      <c r="C60"/>
      <c r="D60"/>
      <c r="E60" s="277"/>
    </row>
    <row r="61" spans="1:5" ht="12.75" customHeight="1" x14ac:dyDescent="0.2">
      <c r="A61"/>
      <c r="B61"/>
      <c r="C61"/>
      <c r="D61"/>
      <c r="E61" s="277"/>
    </row>
    <row r="62" spans="1:5" ht="12.75" customHeight="1" x14ac:dyDescent="0.2">
      <c r="A62"/>
      <c r="B62"/>
      <c r="C62"/>
      <c r="D62"/>
      <c r="E62" s="277"/>
    </row>
    <row r="63" spans="1:5" ht="12.75" customHeight="1" x14ac:dyDescent="0.2"/>
    <row r="64" spans="1:5" ht="12.75" customHeight="1" x14ac:dyDescent="0.2"/>
    <row r="65" ht="12.75" customHeight="1" x14ac:dyDescent="0.2"/>
  </sheetData>
  <mergeCells count="3">
    <mergeCell ref="A1:E1"/>
    <mergeCell ref="A3:E3"/>
    <mergeCell ref="A5:E5"/>
  </mergeCells>
  <printOptions horizontalCentered="1"/>
  <pageMargins left="0.78740157480314965" right="0.78740157480314965" top="0.59055118110236227" bottom="0.39370078740157483" header="0.27559055118110237" footer="0.19685039370078741"/>
  <pageSetup paperSize="9" orientation="portrait" horizontalDpi="4294967294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40"/>
  <sheetViews>
    <sheetView workbookViewId="0">
      <selection activeCell="C37" sqref="C37"/>
    </sheetView>
  </sheetViews>
  <sheetFormatPr baseColWidth="10" defaultRowHeight="15" x14ac:dyDescent="0.2"/>
  <cols>
    <col min="1" max="1" width="10.85546875" style="90" customWidth="1"/>
    <col min="2" max="2" width="32.7109375" style="39" customWidth="1"/>
    <col min="3" max="4" width="15.7109375" style="90" customWidth="1"/>
    <col min="5" max="5" width="15.7109375" customWidth="1"/>
  </cols>
  <sheetData>
    <row r="1" spans="1:4" ht="15.75" x14ac:dyDescent="0.25">
      <c r="A1" s="149" t="s">
        <v>0</v>
      </c>
      <c r="B1" s="289"/>
      <c r="D1" s="290" t="s">
        <v>427</v>
      </c>
    </row>
    <row r="2" spans="1:4" x14ac:dyDescent="0.2">
      <c r="B2" s="90"/>
    </row>
    <row r="3" spans="1:4" ht="20.25" x14ac:dyDescent="0.2">
      <c r="A3" s="412" t="s">
        <v>439</v>
      </c>
      <c r="B3" s="413"/>
      <c r="C3" s="413"/>
      <c r="D3" s="413"/>
    </row>
    <row r="4" spans="1:4" ht="15.75" x14ac:dyDescent="0.25">
      <c r="A4" s="83"/>
      <c r="B4" s="46"/>
      <c r="C4" s="77"/>
      <c r="D4" s="84"/>
    </row>
    <row r="5" spans="1:4" ht="15.75" x14ac:dyDescent="0.2">
      <c r="A5" s="291" t="s">
        <v>5</v>
      </c>
      <c r="B5" s="291" t="s">
        <v>6</v>
      </c>
      <c r="C5" s="291" t="s">
        <v>4</v>
      </c>
      <c r="D5" s="291" t="s">
        <v>2</v>
      </c>
    </row>
    <row r="6" spans="1:4" s="44" customFormat="1" ht="15" customHeight="1" x14ac:dyDescent="0.2">
      <c r="A6" s="292" t="s">
        <v>9</v>
      </c>
      <c r="B6" s="41" t="s">
        <v>276</v>
      </c>
      <c r="C6" s="293">
        <v>55</v>
      </c>
      <c r="D6" s="293">
        <v>42</v>
      </c>
    </row>
    <row r="7" spans="1:4" ht="15" customHeight="1" x14ac:dyDescent="0.2">
      <c r="A7" s="294" t="s">
        <v>320</v>
      </c>
      <c r="B7" s="245" t="s">
        <v>275</v>
      </c>
      <c r="C7" s="249">
        <v>32</v>
      </c>
      <c r="D7" s="249">
        <v>36</v>
      </c>
    </row>
    <row r="8" spans="1:4" ht="15" customHeight="1" x14ac:dyDescent="0.2">
      <c r="A8" s="294" t="s">
        <v>321</v>
      </c>
      <c r="B8" s="245" t="s">
        <v>386</v>
      </c>
      <c r="C8" s="249">
        <v>23</v>
      </c>
      <c r="D8" s="249">
        <v>32</v>
      </c>
    </row>
    <row r="9" spans="1:4" ht="15" customHeight="1" x14ac:dyDescent="0.2">
      <c r="A9" s="294"/>
      <c r="B9" s="245" t="s">
        <v>290</v>
      </c>
      <c r="C9" s="249">
        <v>23</v>
      </c>
      <c r="D9" s="249">
        <v>43</v>
      </c>
    </row>
    <row r="10" spans="1:4" ht="15" customHeight="1" x14ac:dyDescent="0.2">
      <c r="A10" s="294" t="s">
        <v>323</v>
      </c>
      <c r="B10" s="245" t="s">
        <v>287</v>
      </c>
      <c r="C10" s="249">
        <v>20</v>
      </c>
      <c r="D10" s="249">
        <v>42</v>
      </c>
    </row>
    <row r="11" spans="1:4" ht="15" customHeight="1" x14ac:dyDescent="0.2">
      <c r="A11" s="294" t="s">
        <v>324</v>
      </c>
      <c r="B11" s="245" t="s">
        <v>295</v>
      </c>
      <c r="C11" s="249">
        <v>16</v>
      </c>
      <c r="D11" s="249">
        <v>47</v>
      </c>
    </row>
    <row r="12" spans="1:4" ht="15" customHeight="1" x14ac:dyDescent="0.2">
      <c r="A12" s="294" t="s">
        <v>325</v>
      </c>
      <c r="B12" s="245" t="s">
        <v>296</v>
      </c>
      <c r="C12" s="249">
        <v>14</v>
      </c>
      <c r="D12" s="249">
        <v>48</v>
      </c>
    </row>
    <row r="13" spans="1:4" ht="15" customHeight="1" x14ac:dyDescent="0.2">
      <c r="A13" s="294" t="s">
        <v>326</v>
      </c>
      <c r="B13" s="245" t="s">
        <v>433</v>
      </c>
      <c r="C13" s="249">
        <v>13</v>
      </c>
      <c r="D13" s="249">
        <v>32</v>
      </c>
    </row>
    <row r="14" spans="1:4" ht="15" customHeight="1" x14ac:dyDescent="0.2">
      <c r="A14" s="294"/>
      <c r="B14" s="245" t="s">
        <v>432</v>
      </c>
      <c r="C14" s="249">
        <v>13</v>
      </c>
      <c r="D14" s="249">
        <v>40</v>
      </c>
    </row>
    <row r="15" spans="1:4" ht="15" customHeight="1" x14ac:dyDescent="0.2">
      <c r="A15" s="294" t="s">
        <v>328</v>
      </c>
      <c r="B15" s="245" t="s">
        <v>416</v>
      </c>
      <c r="C15" s="249">
        <v>10</v>
      </c>
      <c r="D15" s="249">
        <v>32</v>
      </c>
    </row>
    <row r="16" spans="1:4" ht="15" customHeight="1" x14ac:dyDescent="0.2">
      <c r="A16" s="294" t="s">
        <v>329</v>
      </c>
      <c r="B16" s="245" t="s">
        <v>428</v>
      </c>
      <c r="C16" s="249">
        <v>7</v>
      </c>
      <c r="D16" s="249">
        <v>43</v>
      </c>
    </row>
    <row r="17" spans="1:4" ht="15" customHeight="1" x14ac:dyDescent="0.2">
      <c r="A17" s="294" t="s">
        <v>330</v>
      </c>
      <c r="B17" s="245" t="s">
        <v>366</v>
      </c>
      <c r="C17" s="249">
        <v>5</v>
      </c>
      <c r="D17" s="249">
        <v>23</v>
      </c>
    </row>
    <row r="18" spans="1:4" ht="15" customHeight="1" x14ac:dyDescent="0.2">
      <c r="A18" s="294" t="s">
        <v>331</v>
      </c>
      <c r="B18" s="245" t="s">
        <v>284</v>
      </c>
      <c r="C18" s="249">
        <v>4</v>
      </c>
      <c r="D18" s="249">
        <v>22</v>
      </c>
    </row>
    <row r="19" spans="1:4" ht="15" customHeight="1" x14ac:dyDescent="0.2">
      <c r="A19" s="294" t="s">
        <v>332</v>
      </c>
      <c r="B19" s="245" t="s">
        <v>294</v>
      </c>
      <c r="C19" s="249">
        <v>3</v>
      </c>
      <c r="D19" s="249">
        <v>13</v>
      </c>
    </row>
    <row r="20" spans="1:4" ht="15" customHeight="1" x14ac:dyDescent="0.2">
      <c r="A20" s="294"/>
      <c r="B20" s="245" t="s">
        <v>435</v>
      </c>
      <c r="C20" s="249">
        <v>3</v>
      </c>
      <c r="D20" s="249">
        <v>24</v>
      </c>
    </row>
    <row r="21" spans="1:4" ht="15" customHeight="1" x14ac:dyDescent="0.2">
      <c r="A21" s="294"/>
      <c r="B21" s="245" t="s">
        <v>431</v>
      </c>
      <c r="C21" s="249">
        <v>3</v>
      </c>
      <c r="D21" s="249">
        <v>41</v>
      </c>
    </row>
    <row r="22" spans="1:4" ht="15" customHeight="1" x14ac:dyDescent="0.2">
      <c r="A22" s="294"/>
      <c r="B22" s="245" t="s">
        <v>429</v>
      </c>
      <c r="C22" s="249">
        <v>3</v>
      </c>
      <c r="D22" s="249">
        <v>42</v>
      </c>
    </row>
    <row r="23" spans="1:4" ht="15" customHeight="1" x14ac:dyDescent="0.2">
      <c r="A23" s="294"/>
      <c r="B23" s="245" t="s">
        <v>413</v>
      </c>
      <c r="C23" s="249">
        <v>3</v>
      </c>
      <c r="D23" s="249">
        <v>48</v>
      </c>
    </row>
    <row r="24" spans="1:4" ht="15" customHeight="1" x14ac:dyDescent="0.2">
      <c r="A24" s="294" t="s">
        <v>426</v>
      </c>
      <c r="B24" s="245" t="s">
        <v>348</v>
      </c>
      <c r="C24" s="249">
        <v>2</v>
      </c>
      <c r="D24" s="249">
        <v>10</v>
      </c>
    </row>
    <row r="25" spans="1:4" ht="15" customHeight="1" x14ac:dyDescent="0.2">
      <c r="A25" s="294"/>
      <c r="B25" s="245" t="s">
        <v>437</v>
      </c>
      <c r="C25" s="249">
        <v>2</v>
      </c>
      <c r="D25" s="249">
        <v>17</v>
      </c>
    </row>
    <row r="26" spans="1:4" ht="15" customHeight="1" x14ac:dyDescent="0.2">
      <c r="A26" s="294"/>
      <c r="B26" s="245" t="s">
        <v>436</v>
      </c>
      <c r="C26" s="249">
        <v>2</v>
      </c>
      <c r="D26" s="249">
        <v>24</v>
      </c>
    </row>
    <row r="27" spans="1:4" ht="15" customHeight="1" x14ac:dyDescent="0.2">
      <c r="A27" s="294"/>
      <c r="B27" s="245" t="s">
        <v>372</v>
      </c>
      <c r="C27" s="249">
        <v>2</v>
      </c>
      <c r="D27" s="249">
        <v>28</v>
      </c>
    </row>
    <row r="28" spans="1:4" ht="15" customHeight="1" x14ac:dyDescent="0.2">
      <c r="A28" s="294"/>
      <c r="B28" s="245" t="s">
        <v>430</v>
      </c>
      <c r="C28" s="249">
        <v>2</v>
      </c>
      <c r="D28" s="249">
        <v>42</v>
      </c>
    </row>
    <row r="29" spans="1:4" ht="15" customHeight="1" x14ac:dyDescent="0.2">
      <c r="A29" s="294" t="s">
        <v>362</v>
      </c>
      <c r="B29" s="245" t="s">
        <v>401</v>
      </c>
      <c r="C29" s="249">
        <v>1</v>
      </c>
      <c r="D29" s="249">
        <v>7</v>
      </c>
    </row>
    <row r="30" spans="1:4" ht="15" customHeight="1" x14ac:dyDescent="0.2">
      <c r="A30" s="294"/>
      <c r="B30" s="245" t="s">
        <v>415</v>
      </c>
      <c r="C30" s="249">
        <v>1</v>
      </c>
      <c r="D30" s="249">
        <v>12</v>
      </c>
    </row>
    <row r="31" spans="1:4" ht="15" customHeight="1" x14ac:dyDescent="0.2">
      <c r="A31" s="294"/>
      <c r="B31" s="245" t="s">
        <v>438</v>
      </c>
      <c r="C31" s="249">
        <v>1</v>
      </c>
      <c r="D31" s="249">
        <v>12</v>
      </c>
    </row>
    <row r="32" spans="1:4" ht="15" customHeight="1" x14ac:dyDescent="0.2">
      <c r="A32" s="294"/>
      <c r="B32" s="245" t="s">
        <v>418</v>
      </c>
      <c r="C32" s="249">
        <v>1</v>
      </c>
      <c r="D32" s="249">
        <v>20</v>
      </c>
    </row>
    <row r="33" spans="1:4" ht="15" customHeight="1" x14ac:dyDescent="0.2">
      <c r="A33" s="294"/>
      <c r="B33" s="245" t="s">
        <v>402</v>
      </c>
      <c r="C33" s="249">
        <v>1</v>
      </c>
      <c r="D33" s="249">
        <v>21</v>
      </c>
    </row>
    <row r="34" spans="1:4" ht="15" customHeight="1" x14ac:dyDescent="0.2">
      <c r="A34" s="294"/>
      <c r="B34" s="245" t="s">
        <v>378</v>
      </c>
      <c r="C34" s="249">
        <v>1</v>
      </c>
      <c r="D34" s="249">
        <v>23</v>
      </c>
    </row>
    <row r="35" spans="1:4" ht="15" customHeight="1" thickBot="1" x14ac:dyDescent="0.25">
      <c r="A35" s="295"/>
      <c r="B35" s="268" t="s">
        <v>434</v>
      </c>
      <c r="C35" s="282">
        <v>1</v>
      </c>
      <c r="D35" s="282">
        <v>30</v>
      </c>
    </row>
    <row r="36" spans="1:4" ht="15" customHeight="1" x14ac:dyDescent="0.2">
      <c r="A36" s="246"/>
      <c r="B36" s="296"/>
      <c r="C36" s="297"/>
      <c r="D36" s="298"/>
    </row>
    <row r="37" spans="1:4" ht="15" customHeight="1" x14ac:dyDescent="0.2">
      <c r="A37" s="299">
        <f>COUNTIF(D5:D36,"&gt;0")</f>
        <v>30</v>
      </c>
      <c r="B37" s="306" t="s">
        <v>209</v>
      </c>
      <c r="C37" s="307">
        <f>SUM(C5:C36)</f>
        <v>267</v>
      </c>
      <c r="D37" s="308"/>
    </row>
    <row r="38" spans="1:4" ht="15" customHeight="1" thickBot="1" x14ac:dyDescent="0.25">
      <c r="A38" s="262">
        <f>+C37/A37</f>
        <v>8.9</v>
      </c>
      <c r="B38" s="263" t="s">
        <v>221</v>
      </c>
      <c r="C38" s="264"/>
      <c r="D38" s="309"/>
    </row>
    <row r="39" spans="1:4" ht="12.75" x14ac:dyDescent="0.2">
      <c r="A39" s="302"/>
      <c r="B39" s="303"/>
      <c r="C39" s="304"/>
      <c r="D39" s="301"/>
    </row>
    <row r="40" spans="1:4" ht="12.75" x14ac:dyDescent="0.2">
      <c r="A40" s="305"/>
      <c r="B40" s="300"/>
      <c r="C40" s="304"/>
      <c r="D40" s="301"/>
    </row>
  </sheetData>
  <sortState xmlns:xlrd2="http://schemas.microsoft.com/office/spreadsheetml/2017/richdata2" ref="B6:D58">
    <sortCondition descending="1" ref="C6:C58"/>
    <sortCondition ref="D6:D58"/>
    <sortCondition ref="B6:B58"/>
  </sortState>
  <mergeCells count="1">
    <mergeCell ref="A3:D3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"/>
  <sheetViews>
    <sheetView workbookViewId="0">
      <pane ySplit="6" topLeftCell="A7" activePane="bottomLeft" state="frozen"/>
      <selection pane="bottomLeft" activeCell="A13" sqref="A13"/>
    </sheetView>
  </sheetViews>
  <sheetFormatPr baseColWidth="10" defaultRowHeight="12.75" x14ac:dyDescent="0.2"/>
  <cols>
    <col min="1" max="1" width="7.7109375" customWidth="1"/>
    <col min="2" max="2" width="22.7109375" customWidth="1"/>
    <col min="3" max="6" width="12.7109375" customWidth="1"/>
  </cols>
  <sheetData>
    <row r="1" spans="1:6" ht="18" x14ac:dyDescent="0.25">
      <c r="A1" s="3" t="s">
        <v>0</v>
      </c>
      <c r="B1" s="4"/>
      <c r="C1" s="4"/>
      <c r="D1" s="4"/>
      <c r="E1" s="4"/>
      <c r="F1" s="4"/>
    </row>
    <row r="2" spans="1:6" ht="18" x14ac:dyDescent="0.25">
      <c r="A2" s="3" t="s">
        <v>1</v>
      </c>
      <c r="B2" s="3"/>
      <c r="C2" s="4"/>
      <c r="D2" s="5" t="s">
        <v>4</v>
      </c>
      <c r="E2" s="6" t="s">
        <v>3</v>
      </c>
      <c r="F2" s="7">
        <v>36317</v>
      </c>
    </row>
    <row r="3" spans="1:6" ht="18" x14ac:dyDescent="0.25">
      <c r="A3" s="3"/>
      <c r="B3" s="3"/>
      <c r="C3" s="4"/>
      <c r="D3" s="5"/>
      <c r="E3" s="6"/>
      <c r="F3" s="7"/>
    </row>
    <row r="4" spans="1:6" ht="13.5" thickBot="1" x14ac:dyDescent="0.25">
      <c r="A4" s="8"/>
      <c r="B4" s="8"/>
      <c r="E4" s="9"/>
      <c r="F4" s="10"/>
    </row>
    <row r="5" spans="1:6" x14ac:dyDescent="0.2">
      <c r="A5" s="32"/>
      <c r="B5" s="33"/>
      <c r="C5" s="32" t="s">
        <v>4</v>
      </c>
      <c r="D5" s="32" t="s">
        <v>4</v>
      </c>
      <c r="E5" s="32" t="s">
        <v>2</v>
      </c>
      <c r="F5" s="34" t="s">
        <v>2</v>
      </c>
    </row>
    <row r="6" spans="1:6" x14ac:dyDescent="0.2">
      <c r="A6" s="35" t="s">
        <v>5</v>
      </c>
      <c r="B6" s="36" t="s">
        <v>6</v>
      </c>
      <c r="C6" s="35" t="s">
        <v>7</v>
      </c>
      <c r="D6" s="35" t="s">
        <v>8</v>
      </c>
      <c r="E6" s="35" t="s">
        <v>7</v>
      </c>
      <c r="F6" s="37" t="s">
        <v>8</v>
      </c>
    </row>
    <row r="7" spans="1:6" s="2" customFormat="1" ht="15.75" x14ac:dyDescent="0.25">
      <c r="A7" s="11" t="s">
        <v>9</v>
      </c>
      <c r="B7" s="30" t="s">
        <v>10</v>
      </c>
      <c r="C7" s="30">
        <v>48</v>
      </c>
      <c r="D7" s="30">
        <v>82</v>
      </c>
      <c r="E7" s="30">
        <v>43</v>
      </c>
      <c r="F7" s="30">
        <v>83</v>
      </c>
    </row>
    <row r="8" spans="1:6" x14ac:dyDescent="0.2">
      <c r="A8" s="13" t="str">
        <f>IF(C8&lt;C7,"2.","")</f>
        <v>2.</v>
      </c>
      <c r="B8" s="31" t="s">
        <v>12</v>
      </c>
      <c r="C8" s="31">
        <v>17</v>
      </c>
      <c r="D8" s="31">
        <v>23</v>
      </c>
      <c r="E8" s="31">
        <v>41</v>
      </c>
      <c r="F8" s="31">
        <v>56</v>
      </c>
    </row>
    <row r="9" spans="1:6" x14ac:dyDescent="0.2">
      <c r="A9" s="13" t="str">
        <f>IF(C9&lt;C8,"3.","")</f>
        <v>3.</v>
      </c>
      <c r="B9" s="31" t="s">
        <v>13</v>
      </c>
      <c r="C9" s="31">
        <v>12</v>
      </c>
      <c r="D9" s="31">
        <v>34</v>
      </c>
      <c r="E9" s="31">
        <v>38</v>
      </c>
      <c r="F9" s="31">
        <v>98</v>
      </c>
    </row>
    <row r="10" spans="1:6" x14ac:dyDescent="0.2">
      <c r="A10" s="13" t="str">
        <f>IF(C10&lt;C9,"4.","")</f>
        <v>4.</v>
      </c>
      <c r="B10" s="31" t="s">
        <v>11</v>
      </c>
      <c r="C10" s="31">
        <v>8</v>
      </c>
      <c r="D10" s="31">
        <v>65</v>
      </c>
      <c r="E10" s="31">
        <v>42</v>
      </c>
      <c r="F10" s="31">
        <v>277</v>
      </c>
    </row>
    <row r="11" spans="1:6" x14ac:dyDescent="0.2">
      <c r="A11" s="13" t="str">
        <f>IF(C11&lt;C10,"5.","")</f>
        <v>5.</v>
      </c>
      <c r="B11" s="31" t="s">
        <v>28</v>
      </c>
      <c r="C11" s="31">
        <v>7</v>
      </c>
      <c r="D11" s="31">
        <v>343</v>
      </c>
      <c r="E11" s="31">
        <v>16</v>
      </c>
      <c r="F11" s="31">
        <v>500</v>
      </c>
    </row>
    <row r="12" spans="1:6" x14ac:dyDescent="0.2">
      <c r="A12" s="13" t="str">
        <f>IF(C12&lt;C11,"6.","")</f>
        <v>6.</v>
      </c>
      <c r="B12" s="31" t="s">
        <v>29</v>
      </c>
      <c r="C12" s="31">
        <v>6</v>
      </c>
      <c r="D12" s="31">
        <v>13</v>
      </c>
      <c r="E12" s="31">
        <v>16</v>
      </c>
      <c r="F12" s="31">
        <v>28</v>
      </c>
    </row>
    <row r="13" spans="1:6" x14ac:dyDescent="0.2">
      <c r="A13" s="13" t="str">
        <f>IF(C13&lt;C12,"7.","")</f>
        <v>7.</v>
      </c>
      <c r="B13" s="31" t="s">
        <v>18</v>
      </c>
      <c r="C13" s="31">
        <v>4</v>
      </c>
      <c r="D13" s="31">
        <v>56</v>
      </c>
      <c r="E13" s="31">
        <v>30</v>
      </c>
      <c r="F13" s="31">
        <v>361</v>
      </c>
    </row>
    <row r="14" spans="1:6" x14ac:dyDescent="0.2">
      <c r="A14" s="13" t="str">
        <f>IF(C14&lt;C13,"8.","")</f>
        <v/>
      </c>
      <c r="B14" s="31" t="s">
        <v>17</v>
      </c>
      <c r="C14" s="31">
        <v>4</v>
      </c>
      <c r="D14" s="31">
        <v>48</v>
      </c>
      <c r="E14" s="31">
        <v>30</v>
      </c>
      <c r="F14" s="31">
        <v>424</v>
      </c>
    </row>
    <row r="15" spans="1:6" x14ac:dyDescent="0.2">
      <c r="A15" s="13" t="str">
        <f>IF(C15&lt;C14,"9.","")</f>
        <v/>
      </c>
      <c r="B15" s="31" t="s">
        <v>14</v>
      </c>
      <c r="C15" s="31">
        <v>4</v>
      </c>
      <c r="D15" s="31">
        <v>28</v>
      </c>
      <c r="E15" s="31">
        <v>37</v>
      </c>
      <c r="F15" s="31">
        <v>172</v>
      </c>
    </row>
    <row r="16" spans="1:6" x14ac:dyDescent="0.2">
      <c r="A16" s="13" t="str">
        <f>IF(C16&lt;C15,"10.","")</f>
        <v>10.</v>
      </c>
      <c r="B16" s="1" t="s">
        <v>39</v>
      </c>
      <c r="C16" s="1">
        <v>3</v>
      </c>
      <c r="D16" s="1">
        <v>105</v>
      </c>
      <c r="E16" s="1">
        <v>8</v>
      </c>
      <c r="F16" s="1">
        <v>204</v>
      </c>
    </row>
    <row r="17" spans="1:6" x14ac:dyDescent="0.2">
      <c r="A17" s="13" t="str">
        <f>IF(C17&lt;C16,"11.","")</f>
        <v/>
      </c>
      <c r="B17" s="31" t="s">
        <v>24</v>
      </c>
      <c r="C17" s="31">
        <v>3</v>
      </c>
      <c r="D17" s="31">
        <v>24</v>
      </c>
      <c r="E17" s="31">
        <v>24</v>
      </c>
      <c r="F17" s="31">
        <v>365</v>
      </c>
    </row>
    <row r="18" spans="1:6" x14ac:dyDescent="0.2">
      <c r="A18" s="13" t="str">
        <f>IF(C18&lt;C17,"12.","")</f>
        <v/>
      </c>
      <c r="B18" s="31" t="s">
        <v>20</v>
      </c>
      <c r="C18" s="31">
        <v>3</v>
      </c>
      <c r="D18" s="31">
        <v>13</v>
      </c>
      <c r="E18" s="31">
        <v>29</v>
      </c>
      <c r="F18" s="31">
        <v>67</v>
      </c>
    </row>
    <row r="19" spans="1:6" x14ac:dyDescent="0.2">
      <c r="A19" s="13" t="str">
        <f>IF(C19&lt;C18,"13.","")</f>
        <v/>
      </c>
      <c r="B19" s="31" t="s">
        <v>16</v>
      </c>
      <c r="C19" s="31">
        <v>3</v>
      </c>
      <c r="D19" s="31">
        <v>18</v>
      </c>
      <c r="E19" s="31">
        <v>33</v>
      </c>
      <c r="F19" s="31">
        <v>108</v>
      </c>
    </row>
    <row r="20" spans="1:6" x14ac:dyDescent="0.2">
      <c r="A20" s="13" t="str">
        <f>IF(C20&lt;C19,"14.","")</f>
        <v>14.</v>
      </c>
      <c r="B20" s="31" t="s">
        <v>41</v>
      </c>
      <c r="C20" s="31">
        <v>2</v>
      </c>
      <c r="D20" s="31">
        <v>127</v>
      </c>
      <c r="E20" s="31">
        <v>6</v>
      </c>
      <c r="F20" s="31">
        <v>324</v>
      </c>
    </row>
    <row r="21" spans="1:6" x14ac:dyDescent="0.2">
      <c r="A21" s="13" t="str">
        <f>IF(C21&lt;C20,"15.","")</f>
        <v/>
      </c>
      <c r="B21" s="31" t="s">
        <v>32</v>
      </c>
      <c r="C21" s="31">
        <v>2</v>
      </c>
      <c r="D21" s="31">
        <v>190</v>
      </c>
      <c r="E21" s="31">
        <v>11</v>
      </c>
      <c r="F21" s="31">
        <v>524</v>
      </c>
    </row>
    <row r="22" spans="1:6" x14ac:dyDescent="0.2">
      <c r="A22" s="13" t="str">
        <f>IF(C22&lt;C21,"16.","")</f>
        <v/>
      </c>
      <c r="B22" s="31" t="s">
        <v>30</v>
      </c>
      <c r="C22" s="31">
        <v>2</v>
      </c>
      <c r="D22" s="31">
        <v>8</v>
      </c>
      <c r="E22" s="31">
        <v>15</v>
      </c>
      <c r="F22" s="31">
        <v>103</v>
      </c>
    </row>
    <row r="23" spans="1:6" x14ac:dyDescent="0.2">
      <c r="A23" s="13" t="str">
        <f>IF(C23&lt;C22,"17.","")</f>
        <v>17.</v>
      </c>
      <c r="B23" s="31" t="s">
        <v>54</v>
      </c>
      <c r="C23" s="31">
        <v>1</v>
      </c>
      <c r="D23" s="31">
        <v>123</v>
      </c>
      <c r="E23" s="31">
        <v>2</v>
      </c>
      <c r="F23" s="31">
        <v>242</v>
      </c>
    </row>
    <row r="24" spans="1:6" x14ac:dyDescent="0.2">
      <c r="A24" s="13" t="str">
        <f>IF(C24&lt;C23,"18.","")</f>
        <v/>
      </c>
      <c r="B24" s="31" t="s">
        <v>53</v>
      </c>
      <c r="C24" s="31">
        <v>1</v>
      </c>
      <c r="D24" s="31">
        <v>1</v>
      </c>
      <c r="E24" s="31">
        <v>2</v>
      </c>
      <c r="F24" s="31">
        <v>323</v>
      </c>
    </row>
    <row r="25" spans="1:6" x14ac:dyDescent="0.2">
      <c r="A25" s="13" t="str">
        <f>IF(C25&lt;C24,"19.","")</f>
        <v/>
      </c>
      <c r="B25" s="31" t="s">
        <v>49</v>
      </c>
      <c r="C25" s="31">
        <v>1</v>
      </c>
      <c r="D25" s="31">
        <v>27</v>
      </c>
      <c r="E25" s="31">
        <v>3</v>
      </c>
      <c r="F25" s="31">
        <v>445</v>
      </c>
    </row>
    <row r="26" spans="1:6" x14ac:dyDescent="0.2">
      <c r="A26" s="13" t="str">
        <f>IF(C26&lt;C25,"20.","")</f>
        <v/>
      </c>
      <c r="B26" s="31" t="s">
        <v>48</v>
      </c>
      <c r="C26" s="31">
        <v>1</v>
      </c>
      <c r="D26" s="31">
        <v>31</v>
      </c>
      <c r="E26" s="31">
        <v>4</v>
      </c>
      <c r="F26" s="31">
        <v>352</v>
      </c>
    </row>
    <row r="27" spans="1:6" x14ac:dyDescent="0.2">
      <c r="A27" s="13" t="str">
        <f>IF(C27&lt;C26,"21.","")</f>
        <v/>
      </c>
      <c r="B27" s="31" t="s">
        <v>22</v>
      </c>
      <c r="C27" s="31">
        <v>1</v>
      </c>
      <c r="D27" s="31">
        <v>30</v>
      </c>
      <c r="E27" s="31">
        <v>26</v>
      </c>
      <c r="F27" s="31">
        <v>240</v>
      </c>
    </row>
    <row r="28" spans="1:6" x14ac:dyDescent="0.2">
      <c r="A28" s="13" t="str">
        <f>IF(C28&lt;C27,"22.","")</f>
        <v/>
      </c>
      <c r="B28" s="31" t="s">
        <v>21</v>
      </c>
      <c r="C28" s="31">
        <v>1</v>
      </c>
      <c r="D28" s="31">
        <v>3</v>
      </c>
      <c r="E28" s="31">
        <v>27</v>
      </c>
      <c r="F28" s="31">
        <v>50</v>
      </c>
    </row>
    <row r="29" spans="1:6" ht="13.5" thickBot="1" x14ac:dyDescent="0.25">
      <c r="A29" s="13" t="str">
        <f>IF(C29&lt;C28,"23.","")</f>
        <v/>
      </c>
      <c r="B29" s="31" t="s">
        <v>19</v>
      </c>
      <c r="C29" s="31">
        <v>1</v>
      </c>
      <c r="D29" s="31">
        <v>4</v>
      </c>
      <c r="E29" s="31">
        <v>30</v>
      </c>
      <c r="F29" s="31">
        <v>57</v>
      </c>
    </row>
    <row r="30" spans="1:6" x14ac:dyDescent="0.2">
      <c r="A30" s="27"/>
      <c r="B30" s="28"/>
      <c r="C30" s="28"/>
      <c r="D30" s="28"/>
      <c r="E30" s="28"/>
      <c r="F30" s="29"/>
    </row>
    <row r="31" spans="1:6" x14ac:dyDescent="0.2">
      <c r="A31" s="38">
        <f>COUNTIF(C7:C29,"&gt;0")</f>
        <v>23</v>
      </c>
      <c r="B31" s="22" t="s">
        <v>60</v>
      </c>
      <c r="C31" s="20">
        <f>SUM(C7:C29)</f>
        <v>135</v>
      </c>
      <c r="D31" t="s">
        <v>4</v>
      </c>
      <c r="F31" s="21"/>
    </row>
    <row r="32" spans="1:6" ht="13.5" thickBot="1" x14ac:dyDescent="0.25">
      <c r="A32" s="23"/>
      <c r="B32" s="24"/>
      <c r="C32" s="25">
        <f>+C31/A31</f>
        <v>5.8695652173913047</v>
      </c>
      <c r="D32" s="24" t="s">
        <v>61</v>
      </c>
      <c r="E32" s="24"/>
      <c r="F32" s="26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360" verticalDpi="360" copies="0" r:id="rId1"/>
  <headerFooter alignWithMargins="0">
    <oddHeader>&amp;A</oddHeader>
    <oddFooter>Seite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40"/>
  <sheetViews>
    <sheetView topLeftCell="A5" workbookViewId="0">
      <selection activeCell="C6" sqref="C6"/>
    </sheetView>
  </sheetViews>
  <sheetFormatPr baseColWidth="10" defaultRowHeight="15" x14ac:dyDescent="0.2"/>
  <cols>
    <col min="1" max="1" width="10.85546875" style="90" customWidth="1"/>
    <col min="2" max="2" width="32.7109375" style="39" customWidth="1"/>
    <col min="3" max="4" width="15.7109375" style="90" customWidth="1"/>
    <col min="5" max="5" width="15.7109375" customWidth="1"/>
  </cols>
  <sheetData>
    <row r="1" spans="1:4" ht="15.75" x14ac:dyDescent="0.25">
      <c r="A1" s="149" t="s">
        <v>0</v>
      </c>
      <c r="B1" s="289"/>
      <c r="D1" s="290" t="s">
        <v>458</v>
      </c>
    </row>
    <row r="2" spans="1:4" x14ac:dyDescent="0.2">
      <c r="B2" s="90"/>
    </row>
    <row r="3" spans="1:4" ht="20.25" x14ac:dyDescent="0.2">
      <c r="A3" s="412" t="s">
        <v>459</v>
      </c>
      <c r="B3" s="413"/>
      <c r="C3" s="413"/>
      <c r="D3" s="413"/>
    </row>
    <row r="4" spans="1:4" ht="15.75" x14ac:dyDescent="0.25">
      <c r="A4" s="83"/>
      <c r="B4" s="46"/>
      <c r="C4" s="77"/>
      <c r="D4" s="84"/>
    </row>
    <row r="5" spans="1:4" ht="15.75" x14ac:dyDescent="0.2">
      <c r="A5" s="291" t="s">
        <v>5</v>
      </c>
      <c r="B5" s="291" t="s">
        <v>6</v>
      </c>
      <c r="C5" s="291" t="s">
        <v>4</v>
      </c>
      <c r="D5" s="291" t="s">
        <v>2</v>
      </c>
    </row>
    <row r="6" spans="1:4" s="77" customFormat="1" ht="15" customHeight="1" x14ac:dyDescent="0.2">
      <c r="A6" s="294" t="s">
        <v>9</v>
      </c>
      <c r="B6" s="245" t="s">
        <v>275</v>
      </c>
      <c r="C6" s="249">
        <v>24</v>
      </c>
      <c r="D6" s="249">
        <v>26</v>
      </c>
    </row>
    <row r="7" spans="1:4" ht="15" customHeight="1" x14ac:dyDescent="0.2">
      <c r="A7" s="294" t="s">
        <v>320</v>
      </c>
      <c r="B7" s="245" t="s">
        <v>276</v>
      </c>
      <c r="C7" s="249">
        <v>22</v>
      </c>
      <c r="D7" s="249">
        <v>26</v>
      </c>
    </row>
    <row r="8" spans="1:4" ht="15" customHeight="1" x14ac:dyDescent="0.2">
      <c r="A8" s="294" t="s">
        <v>321</v>
      </c>
      <c r="B8" s="245" t="s">
        <v>290</v>
      </c>
      <c r="C8" s="249">
        <v>18</v>
      </c>
      <c r="D8" s="249">
        <v>28</v>
      </c>
    </row>
    <row r="9" spans="1:4" ht="15" customHeight="1" x14ac:dyDescent="0.2">
      <c r="A9" s="294" t="s">
        <v>322</v>
      </c>
      <c r="B9" s="245" t="s">
        <v>432</v>
      </c>
      <c r="C9" s="249">
        <v>16</v>
      </c>
      <c r="D9" s="249">
        <v>35</v>
      </c>
    </row>
    <row r="10" spans="1:4" ht="15" customHeight="1" x14ac:dyDescent="0.2">
      <c r="A10" s="294" t="s">
        <v>323</v>
      </c>
      <c r="B10" s="245" t="s">
        <v>296</v>
      </c>
      <c r="C10" s="249">
        <v>13</v>
      </c>
      <c r="D10" s="249">
        <v>40</v>
      </c>
    </row>
    <row r="11" spans="1:4" ht="15" customHeight="1" x14ac:dyDescent="0.2">
      <c r="A11" s="294" t="s">
        <v>324</v>
      </c>
      <c r="B11" s="245" t="s">
        <v>386</v>
      </c>
      <c r="C11" s="249">
        <v>8</v>
      </c>
      <c r="D11" s="249">
        <v>18</v>
      </c>
    </row>
    <row r="12" spans="1:4" ht="15" customHeight="1" x14ac:dyDescent="0.2">
      <c r="A12" s="294" t="s">
        <v>325</v>
      </c>
      <c r="B12" s="245" t="s">
        <v>295</v>
      </c>
      <c r="C12" s="249">
        <v>7</v>
      </c>
      <c r="D12" s="249">
        <v>28</v>
      </c>
    </row>
    <row r="13" spans="1:4" ht="15" customHeight="1" x14ac:dyDescent="0.2">
      <c r="A13" s="294"/>
      <c r="B13" s="245" t="s">
        <v>465</v>
      </c>
      <c r="C13" s="249">
        <v>7</v>
      </c>
      <c r="D13" s="249">
        <v>44</v>
      </c>
    </row>
    <row r="14" spans="1:4" ht="15" customHeight="1" x14ac:dyDescent="0.2">
      <c r="A14" s="294" t="s">
        <v>327</v>
      </c>
      <c r="B14" s="245" t="s">
        <v>437</v>
      </c>
      <c r="C14" s="249">
        <v>5</v>
      </c>
      <c r="D14" s="249">
        <v>38</v>
      </c>
    </row>
    <row r="15" spans="1:4" ht="15" customHeight="1" x14ac:dyDescent="0.2">
      <c r="A15" s="294" t="s">
        <v>328</v>
      </c>
      <c r="B15" s="245" t="s">
        <v>287</v>
      </c>
      <c r="C15" s="249">
        <v>4</v>
      </c>
      <c r="D15" s="249">
        <v>15</v>
      </c>
    </row>
    <row r="16" spans="1:4" ht="15" customHeight="1" x14ac:dyDescent="0.2">
      <c r="A16" s="294"/>
      <c r="B16" s="245" t="s">
        <v>436</v>
      </c>
      <c r="C16" s="249">
        <v>4</v>
      </c>
      <c r="D16" s="249">
        <v>16</v>
      </c>
    </row>
    <row r="17" spans="1:4" ht="15" customHeight="1" x14ac:dyDescent="0.2">
      <c r="A17" s="294"/>
      <c r="B17" s="245" t="s">
        <v>433</v>
      </c>
      <c r="C17" s="249">
        <v>4</v>
      </c>
      <c r="D17" s="249">
        <v>20</v>
      </c>
    </row>
    <row r="18" spans="1:4" ht="15" customHeight="1" x14ac:dyDescent="0.2">
      <c r="A18" s="294"/>
      <c r="B18" s="245" t="s">
        <v>416</v>
      </c>
      <c r="C18" s="249">
        <v>4</v>
      </c>
      <c r="D18" s="249">
        <v>23</v>
      </c>
    </row>
    <row r="19" spans="1:4" ht="15" customHeight="1" x14ac:dyDescent="0.2">
      <c r="A19" s="294"/>
      <c r="B19" s="245" t="s">
        <v>428</v>
      </c>
      <c r="C19" s="249">
        <v>4</v>
      </c>
      <c r="D19" s="249">
        <v>34</v>
      </c>
    </row>
    <row r="20" spans="1:4" ht="15" customHeight="1" x14ac:dyDescent="0.2">
      <c r="A20" s="294"/>
      <c r="B20" s="245" t="s">
        <v>348</v>
      </c>
      <c r="C20" s="249">
        <v>4</v>
      </c>
      <c r="D20" s="249">
        <v>35</v>
      </c>
    </row>
    <row r="21" spans="1:4" ht="15" customHeight="1" x14ac:dyDescent="0.2">
      <c r="A21" s="294"/>
      <c r="B21" s="245" t="s">
        <v>429</v>
      </c>
      <c r="C21" s="249">
        <v>4</v>
      </c>
      <c r="D21" s="249">
        <v>36</v>
      </c>
    </row>
    <row r="22" spans="1:4" ht="15" customHeight="1" x14ac:dyDescent="0.2">
      <c r="A22" s="294"/>
      <c r="B22" s="245" t="s">
        <v>431</v>
      </c>
      <c r="C22" s="249">
        <v>4</v>
      </c>
      <c r="D22" s="249">
        <v>36</v>
      </c>
    </row>
    <row r="23" spans="1:4" ht="15" customHeight="1" x14ac:dyDescent="0.2">
      <c r="A23" s="294" t="s">
        <v>333</v>
      </c>
      <c r="B23" s="245" t="s">
        <v>460</v>
      </c>
      <c r="C23" s="249">
        <v>3</v>
      </c>
      <c r="D23" s="249">
        <v>6</v>
      </c>
    </row>
    <row r="24" spans="1:4" ht="15" customHeight="1" x14ac:dyDescent="0.2">
      <c r="A24" s="294"/>
      <c r="B24" s="245" t="s">
        <v>462</v>
      </c>
      <c r="C24" s="249">
        <v>3</v>
      </c>
      <c r="D24" s="249">
        <v>17</v>
      </c>
    </row>
    <row r="25" spans="1:4" ht="15" customHeight="1" x14ac:dyDescent="0.2">
      <c r="A25" s="294" t="s">
        <v>334</v>
      </c>
      <c r="B25" s="245" t="s">
        <v>366</v>
      </c>
      <c r="C25" s="249">
        <v>2</v>
      </c>
      <c r="D25" s="249">
        <v>10</v>
      </c>
    </row>
    <row r="26" spans="1:4" ht="15" customHeight="1" x14ac:dyDescent="0.2">
      <c r="A26" s="294"/>
      <c r="B26" s="245" t="s">
        <v>438</v>
      </c>
      <c r="C26" s="249">
        <v>2</v>
      </c>
      <c r="D26" s="249">
        <v>13</v>
      </c>
    </row>
    <row r="27" spans="1:4" ht="15" customHeight="1" x14ac:dyDescent="0.2">
      <c r="A27" s="294"/>
      <c r="B27" s="245" t="s">
        <v>434</v>
      </c>
      <c r="C27" s="249">
        <v>2</v>
      </c>
      <c r="D27" s="249">
        <v>23</v>
      </c>
    </row>
    <row r="28" spans="1:4" ht="15" customHeight="1" x14ac:dyDescent="0.2">
      <c r="A28" s="294"/>
      <c r="B28" s="245" t="s">
        <v>464</v>
      </c>
      <c r="C28" s="249">
        <v>2</v>
      </c>
      <c r="D28" s="249">
        <v>35</v>
      </c>
    </row>
    <row r="29" spans="1:4" ht="15" customHeight="1" x14ac:dyDescent="0.2">
      <c r="A29" s="294" t="s">
        <v>362</v>
      </c>
      <c r="B29" s="245" t="s">
        <v>463</v>
      </c>
      <c r="C29" s="249">
        <v>1</v>
      </c>
      <c r="D29" s="249">
        <v>3</v>
      </c>
    </row>
    <row r="30" spans="1:4" ht="15" customHeight="1" x14ac:dyDescent="0.2">
      <c r="A30" s="294"/>
      <c r="B30" s="245" t="s">
        <v>435</v>
      </c>
      <c r="C30" s="249">
        <v>1</v>
      </c>
      <c r="D30" s="249">
        <v>7</v>
      </c>
    </row>
    <row r="31" spans="1:4" ht="15" customHeight="1" x14ac:dyDescent="0.2">
      <c r="A31" s="294"/>
      <c r="B31" s="245" t="s">
        <v>401</v>
      </c>
      <c r="C31" s="249">
        <v>1</v>
      </c>
      <c r="D31" s="249">
        <v>8</v>
      </c>
    </row>
    <row r="32" spans="1:4" ht="15" customHeight="1" x14ac:dyDescent="0.2">
      <c r="A32" s="294"/>
      <c r="B32" s="245" t="s">
        <v>292</v>
      </c>
      <c r="C32" s="249">
        <v>1</v>
      </c>
      <c r="D32" s="249">
        <v>10</v>
      </c>
    </row>
    <row r="33" spans="1:4" ht="15" customHeight="1" x14ac:dyDescent="0.2">
      <c r="A33" s="294"/>
      <c r="B33" s="245" t="s">
        <v>461</v>
      </c>
      <c r="C33" s="249">
        <v>1</v>
      </c>
      <c r="D33" s="249">
        <v>10</v>
      </c>
    </row>
    <row r="34" spans="1:4" ht="15" customHeight="1" x14ac:dyDescent="0.2">
      <c r="A34" s="294"/>
      <c r="B34" s="245" t="s">
        <v>418</v>
      </c>
      <c r="C34" s="249">
        <v>1</v>
      </c>
      <c r="D34" s="249">
        <v>10</v>
      </c>
    </row>
    <row r="35" spans="1:4" ht="15" customHeight="1" thickBot="1" x14ac:dyDescent="0.25">
      <c r="A35" s="295"/>
      <c r="B35" s="268"/>
      <c r="C35" s="282"/>
      <c r="D35" s="282"/>
    </row>
    <row r="36" spans="1:4" ht="15" customHeight="1" x14ac:dyDescent="0.2">
      <c r="A36" s="246"/>
      <c r="B36" s="296"/>
      <c r="C36" s="297"/>
      <c r="D36" s="298"/>
    </row>
    <row r="37" spans="1:4" ht="15" customHeight="1" x14ac:dyDescent="0.2">
      <c r="A37" s="299">
        <f>COUNTIF(D5:D36,"&gt;0")</f>
        <v>29</v>
      </c>
      <c r="B37" s="306" t="s">
        <v>209</v>
      </c>
      <c r="C37" s="307">
        <f>SUM(C5:C34)</f>
        <v>172</v>
      </c>
      <c r="D37" s="308"/>
    </row>
    <row r="38" spans="1:4" ht="15" customHeight="1" thickBot="1" x14ac:dyDescent="0.25">
      <c r="A38" s="262">
        <f>+C37/A37</f>
        <v>5.931034482758621</v>
      </c>
      <c r="B38" s="263" t="s">
        <v>221</v>
      </c>
      <c r="C38" s="264"/>
      <c r="D38" s="309"/>
    </row>
    <row r="39" spans="1:4" ht="12.75" x14ac:dyDescent="0.2">
      <c r="A39" s="302"/>
      <c r="B39" s="303"/>
      <c r="C39" s="304"/>
      <c r="D39" s="301"/>
    </row>
    <row r="40" spans="1:4" ht="12.75" x14ac:dyDescent="0.2">
      <c r="A40" s="305"/>
      <c r="B40" s="300"/>
      <c r="C40" s="304"/>
      <c r="D40" s="301"/>
    </row>
  </sheetData>
  <sortState xmlns:xlrd2="http://schemas.microsoft.com/office/spreadsheetml/2017/richdata2" ref="B6:D34">
    <sortCondition descending="1" ref="C6:C34"/>
    <sortCondition ref="D6:D34"/>
    <sortCondition ref="B6:B34"/>
  </sortState>
  <mergeCells count="1">
    <mergeCell ref="A3:D3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6"/>
  <sheetViews>
    <sheetView workbookViewId="0">
      <selection activeCell="C7" sqref="C7"/>
    </sheetView>
  </sheetViews>
  <sheetFormatPr baseColWidth="10" defaultRowHeight="15" x14ac:dyDescent="0.2"/>
  <cols>
    <col min="1" max="1" width="10.85546875" style="90" customWidth="1"/>
    <col min="2" max="2" width="32.7109375" style="39" customWidth="1"/>
    <col min="3" max="4" width="15.7109375" style="90" customWidth="1"/>
    <col min="5" max="5" width="15.7109375" customWidth="1"/>
  </cols>
  <sheetData>
    <row r="1" spans="1:4" ht="15.75" x14ac:dyDescent="0.25">
      <c r="A1" s="149" t="s">
        <v>0</v>
      </c>
      <c r="B1" s="289"/>
      <c r="D1" s="290" t="s">
        <v>470</v>
      </c>
    </row>
    <row r="2" spans="1:4" x14ac:dyDescent="0.2">
      <c r="B2" s="90"/>
    </row>
    <row r="3" spans="1:4" ht="20.25" x14ac:dyDescent="0.2">
      <c r="A3" s="412" t="s">
        <v>471</v>
      </c>
      <c r="B3" s="413"/>
      <c r="C3" s="413"/>
      <c r="D3" s="413"/>
    </row>
    <row r="4" spans="1:4" ht="16.5" thickBot="1" x14ac:dyDescent="0.3">
      <c r="A4" s="83"/>
      <c r="B4" s="46"/>
      <c r="C4" s="77"/>
      <c r="D4" s="84"/>
    </row>
    <row r="5" spans="1:4" ht="16.5" thickBot="1" x14ac:dyDescent="0.25">
      <c r="A5" s="323" t="s">
        <v>5</v>
      </c>
      <c r="B5" s="324" t="s">
        <v>6</v>
      </c>
      <c r="C5" s="324" t="s">
        <v>4</v>
      </c>
      <c r="D5" s="325" t="s">
        <v>2</v>
      </c>
    </row>
    <row r="6" spans="1:4" s="46" customFormat="1" ht="15" customHeight="1" x14ac:dyDescent="0.25">
      <c r="A6" s="233" t="s">
        <v>9</v>
      </c>
      <c r="B6" s="167" t="s">
        <v>275</v>
      </c>
      <c r="C6" s="168">
        <v>25</v>
      </c>
      <c r="D6" s="322">
        <v>27</v>
      </c>
    </row>
    <row r="7" spans="1:4" ht="15" customHeight="1" x14ac:dyDescent="0.2">
      <c r="A7" s="248" t="s">
        <v>320</v>
      </c>
      <c r="B7" s="245" t="s">
        <v>290</v>
      </c>
      <c r="C7" s="249">
        <v>13</v>
      </c>
      <c r="D7" s="320">
        <v>33</v>
      </c>
    </row>
    <row r="8" spans="1:4" ht="15" customHeight="1" x14ac:dyDescent="0.2">
      <c r="A8" s="248" t="s">
        <v>321</v>
      </c>
      <c r="B8" s="245" t="s">
        <v>432</v>
      </c>
      <c r="C8" s="249">
        <v>11</v>
      </c>
      <c r="D8" s="320">
        <v>39</v>
      </c>
    </row>
    <row r="9" spans="1:4" ht="15" customHeight="1" x14ac:dyDescent="0.2">
      <c r="A9" s="248"/>
      <c r="B9" s="245" t="s">
        <v>276</v>
      </c>
      <c r="C9" s="249">
        <v>10</v>
      </c>
      <c r="D9" s="320">
        <v>11</v>
      </c>
    </row>
    <row r="10" spans="1:4" ht="15" customHeight="1" x14ac:dyDescent="0.2">
      <c r="A10" s="248" t="s">
        <v>323</v>
      </c>
      <c r="B10" s="245" t="s">
        <v>386</v>
      </c>
      <c r="C10" s="249">
        <v>9</v>
      </c>
      <c r="D10" s="320">
        <v>31</v>
      </c>
    </row>
    <row r="11" spans="1:4" ht="15" customHeight="1" x14ac:dyDescent="0.2">
      <c r="A11" s="248" t="s">
        <v>324</v>
      </c>
      <c r="B11" s="245" t="s">
        <v>475</v>
      </c>
      <c r="C11" s="249">
        <v>7</v>
      </c>
      <c r="D11" s="320">
        <v>19</v>
      </c>
    </row>
    <row r="12" spans="1:4" ht="15" customHeight="1" x14ac:dyDescent="0.2">
      <c r="A12" s="248" t="s">
        <v>325</v>
      </c>
      <c r="B12" s="245" t="s">
        <v>462</v>
      </c>
      <c r="C12" s="249">
        <v>6</v>
      </c>
      <c r="D12" s="320">
        <v>37</v>
      </c>
    </row>
    <row r="13" spans="1:4" ht="15" customHeight="1" x14ac:dyDescent="0.2">
      <c r="A13" s="248" t="s">
        <v>326</v>
      </c>
      <c r="B13" s="245" t="s">
        <v>465</v>
      </c>
      <c r="C13" s="249">
        <v>5</v>
      </c>
      <c r="D13" s="320">
        <v>36</v>
      </c>
    </row>
    <row r="14" spans="1:4" ht="15" customHeight="1" x14ac:dyDescent="0.2">
      <c r="A14" s="248" t="s">
        <v>327</v>
      </c>
      <c r="B14" s="245" t="s">
        <v>474</v>
      </c>
      <c r="C14" s="249">
        <v>4</v>
      </c>
      <c r="D14" s="320">
        <v>12</v>
      </c>
    </row>
    <row r="15" spans="1:4" ht="15" customHeight="1" x14ac:dyDescent="0.2">
      <c r="A15" s="248" t="s">
        <v>328</v>
      </c>
      <c r="B15" s="245" t="s">
        <v>416</v>
      </c>
      <c r="C15" s="249">
        <v>3</v>
      </c>
      <c r="D15" s="320">
        <v>9</v>
      </c>
    </row>
    <row r="16" spans="1:4" ht="15" customHeight="1" x14ac:dyDescent="0.2">
      <c r="A16" s="248"/>
      <c r="B16" s="245" t="s">
        <v>477</v>
      </c>
      <c r="C16" s="249">
        <v>3</v>
      </c>
      <c r="D16" s="320">
        <v>10</v>
      </c>
    </row>
    <row r="17" spans="1:4" ht="15" customHeight="1" x14ac:dyDescent="0.2">
      <c r="A17" s="248"/>
      <c r="B17" s="245" t="s">
        <v>436</v>
      </c>
      <c r="C17" s="249">
        <v>3</v>
      </c>
      <c r="D17" s="320">
        <v>19</v>
      </c>
    </row>
    <row r="18" spans="1:4" ht="15" customHeight="1" x14ac:dyDescent="0.2">
      <c r="A18" s="248"/>
      <c r="B18" s="245" t="s">
        <v>437</v>
      </c>
      <c r="C18" s="249">
        <v>3</v>
      </c>
      <c r="D18" s="320">
        <v>25</v>
      </c>
    </row>
    <row r="19" spans="1:4" ht="15" customHeight="1" x14ac:dyDescent="0.2">
      <c r="A19" s="248"/>
      <c r="B19" s="245" t="s">
        <v>476</v>
      </c>
      <c r="C19" s="249">
        <v>3</v>
      </c>
      <c r="D19" s="320">
        <v>31</v>
      </c>
    </row>
    <row r="20" spans="1:4" ht="15" customHeight="1" x14ac:dyDescent="0.2">
      <c r="A20" s="248"/>
      <c r="B20" s="245" t="s">
        <v>429</v>
      </c>
      <c r="C20" s="249">
        <v>3</v>
      </c>
      <c r="D20" s="320">
        <v>33</v>
      </c>
    </row>
    <row r="21" spans="1:4" ht="15" customHeight="1" x14ac:dyDescent="0.2">
      <c r="A21" s="248" t="s">
        <v>425</v>
      </c>
      <c r="B21" s="245" t="s">
        <v>417</v>
      </c>
      <c r="C21" s="249">
        <v>2</v>
      </c>
      <c r="D21" s="320">
        <v>34</v>
      </c>
    </row>
    <row r="22" spans="1:4" ht="15" customHeight="1" x14ac:dyDescent="0.2">
      <c r="A22" s="248"/>
      <c r="B22" s="245" t="s">
        <v>431</v>
      </c>
      <c r="C22" s="249">
        <v>2</v>
      </c>
      <c r="D22" s="320">
        <v>37</v>
      </c>
    </row>
    <row r="23" spans="1:4" ht="15" customHeight="1" x14ac:dyDescent="0.2">
      <c r="A23" s="248" t="s">
        <v>333</v>
      </c>
      <c r="B23" s="245" t="s">
        <v>433</v>
      </c>
      <c r="C23" s="249">
        <v>1</v>
      </c>
      <c r="D23" s="320">
        <v>1</v>
      </c>
    </row>
    <row r="24" spans="1:4" ht="15" customHeight="1" x14ac:dyDescent="0.2">
      <c r="A24" s="248"/>
      <c r="B24" s="245" t="s">
        <v>284</v>
      </c>
      <c r="C24" s="249">
        <v>1</v>
      </c>
      <c r="D24" s="320">
        <v>3</v>
      </c>
    </row>
    <row r="25" spans="1:4" ht="15" customHeight="1" x14ac:dyDescent="0.2">
      <c r="A25" s="248"/>
      <c r="B25" s="245" t="s">
        <v>418</v>
      </c>
      <c r="C25" s="249">
        <v>1</v>
      </c>
      <c r="D25" s="320">
        <v>5</v>
      </c>
    </row>
    <row r="26" spans="1:4" ht="15" customHeight="1" x14ac:dyDescent="0.2">
      <c r="A26" s="248"/>
      <c r="B26" s="245" t="s">
        <v>473</v>
      </c>
      <c r="C26" s="249">
        <v>1</v>
      </c>
      <c r="D26" s="320">
        <v>14</v>
      </c>
    </row>
    <row r="27" spans="1:4" ht="15" customHeight="1" x14ac:dyDescent="0.2">
      <c r="A27" s="248"/>
      <c r="B27" s="245" t="s">
        <v>428</v>
      </c>
      <c r="C27" s="249">
        <v>1</v>
      </c>
      <c r="D27" s="320">
        <v>16</v>
      </c>
    </row>
    <row r="28" spans="1:4" ht="15" customHeight="1" x14ac:dyDescent="0.2">
      <c r="A28" s="248"/>
      <c r="B28" s="245" t="s">
        <v>478</v>
      </c>
      <c r="C28" s="249">
        <v>1</v>
      </c>
      <c r="D28" s="320">
        <v>19</v>
      </c>
    </row>
    <row r="29" spans="1:4" ht="15" customHeight="1" x14ac:dyDescent="0.2">
      <c r="A29" s="248"/>
      <c r="B29" s="245" t="s">
        <v>472</v>
      </c>
      <c r="C29" s="249">
        <v>1</v>
      </c>
      <c r="D29" s="320">
        <v>25</v>
      </c>
    </row>
    <row r="30" spans="1:4" ht="15" customHeight="1" x14ac:dyDescent="0.2">
      <c r="A30" s="248"/>
      <c r="B30" s="245" t="s">
        <v>413</v>
      </c>
      <c r="C30" s="249">
        <v>1</v>
      </c>
      <c r="D30" s="320">
        <v>40</v>
      </c>
    </row>
    <row r="31" spans="1:4" ht="15" customHeight="1" thickBot="1" x14ac:dyDescent="0.25">
      <c r="A31" s="285"/>
      <c r="B31" s="268"/>
      <c r="C31" s="282"/>
      <c r="D31" s="321"/>
    </row>
    <row r="32" spans="1:4" ht="15" customHeight="1" x14ac:dyDescent="0.2">
      <c r="A32" s="246"/>
      <c r="B32" s="296"/>
      <c r="C32" s="297"/>
      <c r="D32" s="298"/>
    </row>
    <row r="33" spans="1:4" ht="15" customHeight="1" x14ac:dyDescent="0.2">
      <c r="A33" s="299">
        <f>COUNTIF(D5:D32,"&gt;0")</f>
        <v>25</v>
      </c>
      <c r="B33" s="306" t="s">
        <v>209</v>
      </c>
      <c r="C33" s="307">
        <f>SUM(C5:C30)</f>
        <v>120</v>
      </c>
      <c r="D33" s="308"/>
    </row>
    <row r="34" spans="1:4" ht="15" customHeight="1" thickBot="1" x14ac:dyDescent="0.25">
      <c r="A34" s="262">
        <f>+C33/A33</f>
        <v>4.8</v>
      </c>
      <c r="B34" s="263" t="s">
        <v>221</v>
      </c>
      <c r="C34" s="264"/>
      <c r="D34" s="309"/>
    </row>
    <row r="35" spans="1:4" ht="12.75" x14ac:dyDescent="0.2">
      <c r="A35" s="302"/>
      <c r="B35" s="303"/>
      <c r="C35" s="304"/>
      <c r="D35" s="301"/>
    </row>
    <row r="36" spans="1:4" ht="12.75" x14ac:dyDescent="0.2">
      <c r="A36" s="305"/>
      <c r="B36" s="300"/>
      <c r="C36" s="304"/>
      <c r="D36" s="301"/>
    </row>
  </sheetData>
  <sortState xmlns:xlrd2="http://schemas.microsoft.com/office/spreadsheetml/2017/richdata2" ref="B8:D9">
    <sortCondition descending="1" ref="C8:C9"/>
    <sortCondition ref="D8:D9"/>
    <sortCondition ref="B8:B9"/>
  </sortState>
  <mergeCells count="1">
    <mergeCell ref="A3:D3"/>
  </mergeCells>
  <printOptions horizontalCentered="1"/>
  <pageMargins left="0.70866141732283472" right="0.70866141732283472" top="0.59055118110236227" bottom="0.70866141732283472" header="0.31496062992125984" footer="0.31496062992125984"/>
  <pageSetup paperSize="9" orientation="portrait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45"/>
  <sheetViews>
    <sheetView topLeftCell="A4" workbookViewId="0">
      <selection activeCell="C38" sqref="C38"/>
    </sheetView>
  </sheetViews>
  <sheetFormatPr baseColWidth="10" defaultRowHeight="15" x14ac:dyDescent="0.2"/>
  <cols>
    <col min="1" max="1" width="10.85546875" style="90" customWidth="1"/>
    <col min="2" max="2" width="32.7109375" style="39" customWidth="1"/>
    <col min="3" max="4" width="15.7109375" style="90" customWidth="1"/>
    <col min="5" max="5" width="15.7109375" customWidth="1"/>
  </cols>
  <sheetData>
    <row r="1" spans="1:4" ht="15.75" x14ac:dyDescent="0.25">
      <c r="A1" s="149" t="s">
        <v>0</v>
      </c>
      <c r="B1" s="289"/>
      <c r="D1" s="290" t="s">
        <v>486</v>
      </c>
    </row>
    <row r="2" spans="1:4" x14ac:dyDescent="0.2">
      <c r="B2" s="90"/>
    </row>
    <row r="3" spans="1:4" ht="20.25" x14ac:dyDescent="0.2">
      <c r="A3" s="412" t="s">
        <v>487</v>
      </c>
      <c r="B3" s="413"/>
      <c r="C3" s="413"/>
      <c r="D3" s="413"/>
    </row>
    <row r="4" spans="1:4" ht="16.5" thickBot="1" x14ac:dyDescent="0.3">
      <c r="A4" s="83"/>
      <c r="B4" s="46"/>
      <c r="C4" s="77"/>
      <c r="D4" s="84"/>
    </row>
    <row r="5" spans="1:4" ht="21" customHeight="1" thickBot="1" x14ac:dyDescent="0.25">
      <c r="A5" s="336" t="s">
        <v>5</v>
      </c>
      <c r="B5" s="337" t="s">
        <v>6</v>
      </c>
      <c r="C5" s="337" t="s">
        <v>4</v>
      </c>
      <c r="D5" s="338" t="s">
        <v>2</v>
      </c>
    </row>
    <row r="6" spans="1:4" s="8" customFormat="1" ht="15" customHeight="1" x14ac:dyDescent="0.2">
      <c r="A6" s="326" t="s">
        <v>9</v>
      </c>
      <c r="B6" s="327" t="s">
        <v>437</v>
      </c>
      <c r="C6" s="328">
        <v>34</v>
      </c>
      <c r="D6" s="329">
        <v>38</v>
      </c>
    </row>
    <row r="7" spans="1:4" ht="15" customHeight="1" x14ac:dyDescent="0.2">
      <c r="A7" s="248" t="s">
        <v>320</v>
      </c>
      <c r="B7" s="245" t="s">
        <v>296</v>
      </c>
      <c r="C7" s="249">
        <v>26</v>
      </c>
      <c r="D7" s="320">
        <v>41</v>
      </c>
    </row>
    <row r="8" spans="1:4" ht="15" customHeight="1" x14ac:dyDescent="0.2">
      <c r="A8" s="248" t="s">
        <v>321</v>
      </c>
      <c r="B8" s="245" t="s">
        <v>275</v>
      </c>
      <c r="C8" s="249">
        <v>22</v>
      </c>
      <c r="D8" s="320">
        <v>25</v>
      </c>
    </row>
    <row r="9" spans="1:4" ht="15" customHeight="1" x14ac:dyDescent="0.2">
      <c r="A9" s="248" t="s">
        <v>322</v>
      </c>
      <c r="B9" s="245" t="s">
        <v>432</v>
      </c>
      <c r="C9" s="249">
        <v>19</v>
      </c>
      <c r="D9" s="320">
        <v>37</v>
      </c>
    </row>
    <row r="10" spans="1:4" ht="15" customHeight="1" x14ac:dyDescent="0.2">
      <c r="A10" s="248"/>
      <c r="B10" s="245" t="s">
        <v>290</v>
      </c>
      <c r="C10" s="249">
        <v>19</v>
      </c>
      <c r="D10" s="320">
        <v>39</v>
      </c>
    </row>
    <row r="11" spans="1:4" ht="15" customHeight="1" x14ac:dyDescent="0.2">
      <c r="A11" s="248" t="s">
        <v>324</v>
      </c>
      <c r="B11" s="245" t="s">
        <v>276</v>
      </c>
      <c r="C11" s="249">
        <v>18</v>
      </c>
      <c r="D11" s="320">
        <v>34</v>
      </c>
    </row>
    <row r="12" spans="1:4" ht="15" customHeight="1" x14ac:dyDescent="0.2">
      <c r="A12" s="248" t="s">
        <v>325</v>
      </c>
      <c r="B12" s="245" t="s">
        <v>287</v>
      </c>
      <c r="C12" s="249">
        <v>14</v>
      </c>
      <c r="D12" s="320">
        <v>33</v>
      </c>
    </row>
    <row r="13" spans="1:4" ht="15" customHeight="1" x14ac:dyDescent="0.2">
      <c r="A13" s="248" t="s">
        <v>326</v>
      </c>
      <c r="B13" s="245" t="s">
        <v>462</v>
      </c>
      <c r="C13" s="249">
        <v>11</v>
      </c>
      <c r="D13" s="320">
        <v>54</v>
      </c>
    </row>
    <row r="14" spans="1:4" ht="15" customHeight="1" x14ac:dyDescent="0.2">
      <c r="A14" s="248" t="s">
        <v>327</v>
      </c>
      <c r="B14" s="245" t="s">
        <v>493</v>
      </c>
      <c r="C14" s="249">
        <v>9</v>
      </c>
      <c r="D14" s="320">
        <v>24</v>
      </c>
    </row>
    <row r="15" spans="1:4" ht="15" customHeight="1" x14ac:dyDescent="0.2">
      <c r="A15" s="248" t="s">
        <v>328</v>
      </c>
      <c r="B15" s="245" t="s">
        <v>465</v>
      </c>
      <c r="C15" s="249">
        <v>7</v>
      </c>
      <c r="D15" s="320">
        <v>46</v>
      </c>
    </row>
    <row r="16" spans="1:4" ht="15" customHeight="1" x14ac:dyDescent="0.2">
      <c r="A16" s="248" t="s">
        <v>329</v>
      </c>
      <c r="B16" s="245" t="s">
        <v>475</v>
      </c>
      <c r="C16" s="249">
        <v>6</v>
      </c>
      <c r="D16" s="320">
        <v>7</v>
      </c>
    </row>
    <row r="17" spans="1:4" ht="15" customHeight="1" x14ac:dyDescent="0.2">
      <c r="A17" s="248" t="s">
        <v>330</v>
      </c>
      <c r="B17" s="245" t="s">
        <v>418</v>
      </c>
      <c r="C17" s="249">
        <v>5</v>
      </c>
      <c r="D17" s="320">
        <v>5</v>
      </c>
    </row>
    <row r="18" spans="1:4" ht="15" customHeight="1" x14ac:dyDescent="0.2">
      <c r="A18" s="248"/>
      <c r="B18" s="245" t="s">
        <v>474</v>
      </c>
      <c r="C18" s="249">
        <v>5</v>
      </c>
      <c r="D18" s="320">
        <v>11</v>
      </c>
    </row>
    <row r="19" spans="1:4" ht="15" customHeight="1" x14ac:dyDescent="0.2">
      <c r="A19" s="248"/>
      <c r="B19" s="245" t="s">
        <v>494</v>
      </c>
      <c r="C19" s="249">
        <v>5</v>
      </c>
      <c r="D19" s="320">
        <v>29</v>
      </c>
    </row>
    <row r="20" spans="1:4" ht="15" customHeight="1" x14ac:dyDescent="0.2">
      <c r="A20" s="248"/>
      <c r="B20" s="245" t="s">
        <v>476</v>
      </c>
      <c r="C20" s="249">
        <v>5</v>
      </c>
      <c r="D20" s="320">
        <v>36</v>
      </c>
    </row>
    <row r="21" spans="1:4" ht="15" customHeight="1" x14ac:dyDescent="0.2">
      <c r="A21" s="248"/>
      <c r="B21" s="245" t="s">
        <v>413</v>
      </c>
      <c r="C21" s="249">
        <v>5</v>
      </c>
      <c r="D21" s="320">
        <v>42</v>
      </c>
    </row>
    <row r="22" spans="1:4" ht="15" customHeight="1" x14ac:dyDescent="0.2">
      <c r="A22" s="248" t="s">
        <v>405</v>
      </c>
      <c r="B22" s="245" t="s">
        <v>436</v>
      </c>
      <c r="C22" s="249">
        <v>4</v>
      </c>
      <c r="D22" s="320">
        <v>15</v>
      </c>
    </row>
    <row r="23" spans="1:4" ht="15" customHeight="1" x14ac:dyDescent="0.2">
      <c r="A23" s="248"/>
      <c r="B23" s="245" t="s">
        <v>489</v>
      </c>
      <c r="C23" s="249">
        <v>4</v>
      </c>
      <c r="D23" s="320">
        <v>25</v>
      </c>
    </row>
    <row r="24" spans="1:4" ht="15" customHeight="1" x14ac:dyDescent="0.2">
      <c r="A24" s="248"/>
      <c r="B24" s="245" t="s">
        <v>386</v>
      </c>
      <c r="C24" s="249">
        <v>4</v>
      </c>
      <c r="D24" s="320">
        <v>28</v>
      </c>
    </row>
    <row r="25" spans="1:4" ht="15" customHeight="1" x14ac:dyDescent="0.2">
      <c r="A25" s="248" t="s">
        <v>334</v>
      </c>
      <c r="B25" s="245" t="s">
        <v>438</v>
      </c>
      <c r="C25" s="249">
        <v>3</v>
      </c>
      <c r="D25" s="320">
        <v>17</v>
      </c>
    </row>
    <row r="26" spans="1:4" ht="15" customHeight="1" x14ac:dyDescent="0.2">
      <c r="A26" s="248"/>
      <c r="B26" s="245" t="s">
        <v>430</v>
      </c>
      <c r="C26" s="249">
        <v>3</v>
      </c>
      <c r="D26" s="320">
        <v>23</v>
      </c>
    </row>
    <row r="27" spans="1:4" ht="15" customHeight="1" x14ac:dyDescent="0.2">
      <c r="A27" s="248"/>
      <c r="B27" s="245" t="s">
        <v>417</v>
      </c>
      <c r="C27" s="249">
        <v>3</v>
      </c>
      <c r="D27" s="320">
        <v>49</v>
      </c>
    </row>
    <row r="28" spans="1:4" ht="15" customHeight="1" x14ac:dyDescent="0.2">
      <c r="A28" s="248" t="s">
        <v>336</v>
      </c>
      <c r="B28" s="245" t="s">
        <v>284</v>
      </c>
      <c r="C28" s="249">
        <v>2</v>
      </c>
      <c r="D28" s="320">
        <v>3</v>
      </c>
    </row>
    <row r="29" spans="1:4" ht="15" customHeight="1" x14ac:dyDescent="0.2">
      <c r="A29" s="248"/>
      <c r="B29" s="245" t="s">
        <v>348</v>
      </c>
      <c r="C29" s="249">
        <v>2</v>
      </c>
      <c r="D29" s="320">
        <v>11</v>
      </c>
    </row>
    <row r="30" spans="1:4" ht="15" customHeight="1" x14ac:dyDescent="0.2">
      <c r="A30" s="248"/>
      <c r="B30" s="245" t="s">
        <v>492</v>
      </c>
      <c r="C30" s="249">
        <v>2</v>
      </c>
      <c r="D30" s="320">
        <v>26</v>
      </c>
    </row>
    <row r="31" spans="1:4" ht="15" customHeight="1" x14ac:dyDescent="0.2">
      <c r="A31" s="285"/>
      <c r="B31" s="268" t="s">
        <v>429</v>
      </c>
      <c r="C31" s="282">
        <v>2</v>
      </c>
      <c r="D31" s="321">
        <v>47</v>
      </c>
    </row>
    <row r="32" spans="1:4" ht="15" customHeight="1" x14ac:dyDescent="0.2">
      <c r="A32" s="285"/>
      <c r="B32" s="268" t="s">
        <v>488</v>
      </c>
      <c r="C32" s="282">
        <v>2</v>
      </c>
      <c r="D32" s="321">
        <v>48</v>
      </c>
    </row>
    <row r="33" spans="1:4" ht="15" customHeight="1" x14ac:dyDescent="0.2">
      <c r="A33" s="285" t="s">
        <v>495</v>
      </c>
      <c r="B33" s="268" t="s">
        <v>434</v>
      </c>
      <c r="C33" s="282">
        <v>1</v>
      </c>
      <c r="D33" s="321">
        <v>7</v>
      </c>
    </row>
    <row r="34" spans="1:4" ht="15" customHeight="1" x14ac:dyDescent="0.2">
      <c r="A34" s="285"/>
      <c r="B34" s="268" t="s">
        <v>490</v>
      </c>
      <c r="C34" s="282">
        <v>1</v>
      </c>
      <c r="D34" s="321">
        <v>12</v>
      </c>
    </row>
    <row r="35" spans="1:4" ht="15" customHeight="1" x14ac:dyDescent="0.2">
      <c r="A35" s="285"/>
      <c r="B35" s="268" t="s">
        <v>463</v>
      </c>
      <c r="C35" s="282">
        <v>1</v>
      </c>
      <c r="D35" s="321">
        <v>13</v>
      </c>
    </row>
    <row r="36" spans="1:4" ht="15" customHeight="1" x14ac:dyDescent="0.2">
      <c r="A36" s="285"/>
      <c r="B36" s="268" t="s">
        <v>472</v>
      </c>
      <c r="C36" s="282">
        <v>1</v>
      </c>
      <c r="D36" s="321">
        <v>17</v>
      </c>
    </row>
    <row r="37" spans="1:4" ht="15" customHeight="1" x14ac:dyDescent="0.2">
      <c r="A37" s="285"/>
      <c r="B37" s="268" t="s">
        <v>279</v>
      </c>
      <c r="C37" s="282">
        <v>1</v>
      </c>
      <c r="D37" s="321">
        <v>24</v>
      </c>
    </row>
    <row r="38" spans="1:4" ht="15" customHeight="1" thickBot="1" x14ac:dyDescent="0.25">
      <c r="A38" s="285"/>
      <c r="B38" s="268" t="s">
        <v>491</v>
      </c>
      <c r="C38" s="282">
        <v>1</v>
      </c>
      <c r="D38" s="321">
        <v>28</v>
      </c>
    </row>
    <row r="39" spans="1:4" ht="15" customHeight="1" x14ac:dyDescent="0.2">
      <c r="A39" s="246"/>
      <c r="B39" s="296"/>
      <c r="C39" s="297"/>
      <c r="D39" s="298"/>
    </row>
    <row r="40" spans="1:4" ht="15" customHeight="1" x14ac:dyDescent="0.2">
      <c r="A40" s="299">
        <f>COUNTIF(D5:D39,"&gt;0")</f>
        <v>33</v>
      </c>
      <c r="B40" s="306" t="s">
        <v>209</v>
      </c>
      <c r="C40" s="307">
        <f>SUM(C5:C38)</f>
        <v>247</v>
      </c>
      <c r="D40" s="308"/>
    </row>
    <row r="41" spans="1:4" ht="15" customHeight="1" x14ac:dyDescent="0.2">
      <c r="A41" s="331">
        <f>+C40/A40</f>
        <v>7.4848484848484844</v>
      </c>
      <c r="B41" s="289" t="s">
        <v>221</v>
      </c>
      <c r="C41" s="307"/>
      <c r="D41" s="308"/>
    </row>
    <row r="42" spans="1:4" ht="15" customHeight="1" thickBot="1" x14ac:dyDescent="0.25">
      <c r="A42" s="262"/>
      <c r="B42" s="263"/>
      <c r="C42" s="264"/>
      <c r="D42" s="309"/>
    </row>
    <row r="43" spans="1:4" ht="15" customHeight="1" x14ac:dyDescent="0.2">
      <c r="A43" s="330"/>
      <c r="B43" s="289"/>
      <c r="C43" s="305"/>
    </row>
    <row r="44" spans="1:4" ht="12.75" x14ac:dyDescent="0.2">
      <c r="A44" s="302"/>
      <c r="B44" s="303"/>
      <c r="C44" s="304"/>
      <c r="D44" s="301"/>
    </row>
    <row r="45" spans="1:4" ht="12.75" x14ac:dyDescent="0.2">
      <c r="A45" s="305"/>
      <c r="B45" s="300"/>
      <c r="C45" s="304"/>
      <c r="D45" s="301"/>
    </row>
  </sheetData>
  <sortState xmlns:xlrd2="http://schemas.microsoft.com/office/spreadsheetml/2017/richdata2" ref="B6:D38">
    <sortCondition descending="1" ref="C6:C38"/>
    <sortCondition ref="D6:D38"/>
    <sortCondition ref="B6:B38"/>
  </sortState>
  <mergeCells count="1">
    <mergeCell ref="A3:D3"/>
  </mergeCells>
  <printOptions horizontalCentered="1"/>
  <pageMargins left="0.70866141732283472" right="0.70866141732283472" top="0.59055118110236227" bottom="0.70866141732283472" header="0.31496062992125984" footer="0.31496062992125984"/>
  <pageSetup paperSize="9" orientation="portrait" horizontalDpi="4294967293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C8D78-BE12-423D-BF03-16C1E4563C6B}">
  <dimension ref="A1:I70"/>
  <sheetViews>
    <sheetView zoomScaleNormal="100" zoomScalePageLayoutView="75" workbookViewId="0">
      <selection activeCell="B10" sqref="B10"/>
    </sheetView>
  </sheetViews>
  <sheetFormatPr baseColWidth="10" defaultRowHeight="15" x14ac:dyDescent="0.2"/>
  <cols>
    <col min="1" max="1" width="10.85546875" style="90" customWidth="1"/>
    <col min="2" max="2" width="33.7109375" style="39" customWidth="1"/>
    <col min="3" max="4" width="16.5703125" style="90" customWidth="1"/>
    <col min="5" max="5" width="24.42578125" style="90" customWidth="1"/>
    <col min="6" max="6" width="9.7109375" style="77" customWidth="1"/>
    <col min="7" max="7" width="28.7109375" style="77" customWidth="1"/>
    <col min="8" max="9" width="12.7109375" style="77" customWidth="1"/>
    <col min="10" max="16384" width="11.42578125" style="77"/>
  </cols>
  <sheetData>
    <row r="1" spans="1:9" s="90" customFormat="1" ht="15" customHeight="1" x14ac:dyDescent="0.25">
      <c r="A1" s="149" t="s">
        <v>0</v>
      </c>
      <c r="B1" s="289"/>
      <c r="C1" s="414" t="s">
        <v>503</v>
      </c>
      <c r="D1" s="415"/>
      <c r="E1" s="305"/>
      <c r="F1" s="305"/>
      <c r="G1" s="305"/>
      <c r="H1" s="305"/>
      <c r="I1" s="305"/>
    </row>
    <row r="2" spans="1:9" s="305" customFormat="1" ht="15" customHeight="1" x14ac:dyDescent="0.2">
      <c r="A2" s="90"/>
      <c r="B2" s="90"/>
      <c r="C2" s="90"/>
      <c r="D2" s="90"/>
      <c r="E2" s="90"/>
    </row>
    <row r="3" spans="1:9" s="340" customFormat="1" ht="18" customHeight="1" x14ac:dyDescent="0.2">
      <c r="A3" s="412" t="s">
        <v>551</v>
      </c>
      <c r="B3" s="413"/>
      <c r="C3" s="413"/>
      <c r="D3" s="413"/>
      <c r="E3" s="339"/>
      <c r="F3" s="339"/>
    </row>
    <row r="4" spans="1:9" ht="15" customHeight="1" thickBot="1" x14ac:dyDescent="0.3">
      <c r="A4" s="83"/>
      <c r="B4" s="46"/>
      <c r="C4" s="77"/>
      <c r="D4" s="84"/>
      <c r="E4" s="77"/>
    </row>
    <row r="5" spans="1:9" s="46" customFormat="1" ht="21" customHeight="1" thickBot="1" x14ac:dyDescent="0.3">
      <c r="A5" s="323" t="s">
        <v>5</v>
      </c>
      <c r="B5" s="324" t="s">
        <v>6</v>
      </c>
      <c r="C5" s="325" t="s">
        <v>4</v>
      </c>
      <c r="D5" s="325" t="s">
        <v>2</v>
      </c>
      <c r="E5" s="341"/>
    </row>
    <row r="6" spans="1:9" ht="15" customHeight="1" x14ac:dyDescent="0.2">
      <c r="A6" s="326" t="s">
        <v>514</v>
      </c>
      <c r="B6" s="327" t="s">
        <v>276</v>
      </c>
      <c r="C6" s="329">
        <v>29</v>
      </c>
      <c r="D6" s="329">
        <v>27</v>
      </c>
      <c r="E6" s="339"/>
    </row>
    <row r="7" spans="1:9" ht="15" customHeight="1" x14ac:dyDescent="0.2">
      <c r="A7" s="342" t="s">
        <v>515</v>
      </c>
      <c r="B7" s="245" t="s">
        <v>474</v>
      </c>
      <c r="C7" s="320">
        <v>17</v>
      </c>
      <c r="D7" s="320">
        <v>28</v>
      </c>
      <c r="E7" s="339"/>
    </row>
    <row r="8" spans="1:9" ht="15" customHeight="1" x14ac:dyDescent="0.2">
      <c r="A8" s="342" t="s">
        <v>516</v>
      </c>
      <c r="B8" s="245" t="s">
        <v>437</v>
      </c>
      <c r="C8" s="320">
        <v>15</v>
      </c>
      <c r="D8" s="320">
        <v>47</v>
      </c>
      <c r="E8" s="339"/>
    </row>
    <row r="9" spans="1:9" ht="15" customHeight="1" x14ac:dyDescent="0.2">
      <c r="A9" s="342" t="s">
        <v>517</v>
      </c>
      <c r="B9" s="245" t="s">
        <v>275</v>
      </c>
      <c r="C9" s="320">
        <v>14</v>
      </c>
      <c r="D9" s="320">
        <v>20</v>
      </c>
      <c r="E9" s="339"/>
    </row>
    <row r="10" spans="1:9" ht="15" customHeight="1" x14ac:dyDescent="0.2">
      <c r="A10" s="342" t="s">
        <v>518</v>
      </c>
      <c r="B10" s="245" t="s">
        <v>296</v>
      </c>
      <c r="C10" s="320">
        <v>13</v>
      </c>
      <c r="D10" s="320">
        <v>46</v>
      </c>
      <c r="E10" s="339"/>
    </row>
    <row r="11" spans="1:9" ht="15" customHeight="1" x14ac:dyDescent="0.2">
      <c r="A11" s="342" t="s">
        <v>519</v>
      </c>
      <c r="B11" s="245" t="s">
        <v>436</v>
      </c>
      <c r="C11" s="320">
        <v>9</v>
      </c>
      <c r="D11" s="320">
        <v>32</v>
      </c>
      <c r="E11" s="339"/>
    </row>
    <row r="12" spans="1:9" ht="15" customHeight="1" x14ac:dyDescent="0.2">
      <c r="A12" s="342" t="s">
        <v>520</v>
      </c>
      <c r="B12" s="245" t="s">
        <v>507</v>
      </c>
      <c r="C12" s="320">
        <v>8</v>
      </c>
      <c r="D12" s="320">
        <v>12</v>
      </c>
      <c r="E12" s="339"/>
    </row>
    <row r="13" spans="1:9" ht="15" customHeight="1" x14ac:dyDescent="0.2">
      <c r="A13" s="342" t="s">
        <v>521</v>
      </c>
      <c r="B13" s="245" t="s">
        <v>290</v>
      </c>
      <c r="C13" s="320">
        <v>7</v>
      </c>
      <c r="D13" s="320">
        <v>36</v>
      </c>
      <c r="E13" s="339"/>
    </row>
    <row r="14" spans="1:9" ht="15" customHeight="1" x14ac:dyDescent="0.2">
      <c r="A14" s="342" t="s">
        <v>522</v>
      </c>
      <c r="B14" s="245" t="s">
        <v>432</v>
      </c>
      <c r="C14" s="320">
        <v>5</v>
      </c>
      <c r="D14" s="320">
        <v>8</v>
      </c>
      <c r="E14" s="339"/>
    </row>
    <row r="15" spans="1:9" ht="15" customHeight="1" x14ac:dyDescent="0.2">
      <c r="A15" s="342"/>
      <c r="B15" s="245" t="s">
        <v>465</v>
      </c>
      <c r="C15" s="320">
        <v>5</v>
      </c>
      <c r="D15" s="320">
        <v>45</v>
      </c>
      <c r="E15" s="339"/>
    </row>
    <row r="16" spans="1:9" ht="15" customHeight="1" x14ac:dyDescent="0.2">
      <c r="A16" s="342" t="s">
        <v>523</v>
      </c>
      <c r="B16" s="245" t="s">
        <v>277</v>
      </c>
      <c r="C16" s="320">
        <v>4</v>
      </c>
      <c r="D16" s="320">
        <v>10</v>
      </c>
      <c r="E16" s="339"/>
    </row>
    <row r="17" spans="1:5" ht="15" customHeight="1" x14ac:dyDescent="0.2">
      <c r="A17" s="342"/>
      <c r="B17" s="245" t="s">
        <v>489</v>
      </c>
      <c r="C17" s="320">
        <v>4</v>
      </c>
      <c r="D17" s="320">
        <v>11</v>
      </c>
      <c r="E17" s="339"/>
    </row>
    <row r="18" spans="1:5" ht="15" customHeight="1" x14ac:dyDescent="0.2">
      <c r="A18" s="342"/>
      <c r="B18" s="245" t="s">
        <v>401</v>
      </c>
      <c r="C18" s="320">
        <v>4</v>
      </c>
      <c r="D18" s="320">
        <v>35</v>
      </c>
      <c r="E18" s="339"/>
    </row>
    <row r="19" spans="1:5" ht="15" customHeight="1" x14ac:dyDescent="0.2">
      <c r="A19" s="342"/>
      <c r="B19" s="245" t="s">
        <v>494</v>
      </c>
      <c r="C19" s="320">
        <v>4</v>
      </c>
      <c r="D19" s="320">
        <v>38</v>
      </c>
      <c r="E19" s="339"/>
    </row>
    <row r="20" spans="1:5" ht="15" customHeight="1" x14ac:dyDescent="0.2">
      <c r="A20" s="342"/>
      <c r="B20" s="245" t="s">
        <v>462</v>
      </c>
      <c r="C20" s="320">
        <v>4</v>
      </c>
      <c r="D20" s="320">
        <v>39</v>
      </c>
      <c r="E20" s="339"/>
    </row>
    <row r="21" spans="1:5" ht="15" customHeight="1" x14ac:dyDescent="0.2">
      <c r="A21" s="342"/>
      <c r="B21" s="245" t="s">
        <v>433</v>
      </c>
      <c r="C21" s="320">
        <v>4</v>
      </c>
      <c r="D21" s="320">
        <v>39</v>
      </c>
      <c r="E21" s="339"/>
    </row>
    <row r="22" spans="1:5" ht="15" customHeight="1" x14ac:dyDescent="0.2">
      <c r="A22" s="342"/>
      <c r="B22" s="245" t="s">
        <v>413</v>
      </c>
      <c r="C22" s="320">
        <v>4</v>
      </c>
      <c r="D22" s="320">
        <v>48</v>
      </c>
      <c r="E22" s="339"/>
    </row>
    <row r="23" spans="1:5" ht="15" customHeight="1" x14ac:dyDescent="0.2">
      <c r="A23" s="342" t="s">
        <v>524</v>
      </c>
      <c r="B23" s="245" t="s">
        <v>429</v>
      </c>
      <c r="C23" s="320">
        <v>3</v>
      </c>
      <c r="D23" s="320">
        <v>33</v>
      </c>
      <c r="E23" s="339"/>
    </row>
    <row r="24" spans="1:5" ht="15" customHeight="1" x14ac:dyDescent="0.2">
      <c r="A24" s="342" t="s">
        <v>525</v>
      </c>
      <c r="B24" s="245" t="s">
        <v>472</v>
      </c>
      <c r="C24" s="320">
        <v>2</v>
      </c>
      <c r="D24" s="320">
        <v>8</v>
      </c>
      <c r="E24" s="339"/>
    </row>
    <row r="25" spans="1:5" ht="15" customHeight="1" x14ac:dyDescent="0.2">
      <c r="A25" s="342"/>
      <c r="B25" s="245" t="s">
        <v>508</v>
      </c>
      <c r="C25" s="320">
        <v>2</v>
      </c>
      <c r="D25" s="320">
        <v>9</v>
      </c>
      <c r="E25" s="339"/>
    </row>
    <row r="26" spans="1:5" ht="15" customHeight="1" x14ac:dyDescent="0.2">
      <c r="A26" s="342"/>
      <c r="B26" s="245" t="s">
        <v>438</v>
      </c>
      <c r="C26" s="320">
        <v>2</v>
      </c>
      <c r="D26" s="320">
        <v>13</v>
      </c>
      <c r="E26" s="339"/>
    </row>
    <row r="27" spans="1:5" ht="15" customHeight="1" x14ac:dyDescent="0.2">
      <c r="A27" s="342"/>
      <c r="B27" s="245" t="s">
        <v>386</v>
      </c>
      <c r="C27" s="320">
        <v>2</v>
      </c>
      <c r="D27" s="320">
        <v>18</v>
      </c>
      <c r="E27" s="339"/>
    </row>
    <row r="28" spans="1:5" ht="15" customHeight="1" x14ac:dyDescent="0.2">
      <c r="A28" s="342"/>
      <c r="B28" s="245" t="s">
        <v>430</v>
      </c>
      <c r="C28" s="320">
        <v>2</v>
      </c>
      <c r="D28" s="320">
        <v>39</v>
      </c>
      <c r="E28" s="339"/>
    </row>
    <row r="29" spans="1:5" ht="15" customHeight="1" x14ac:dyDescent="0.2">
      <c r="A29" s="342" t="s">
        <v>526</v>
      </c>
      <c r="B29" s="245" t="s">
        <v>490</v>
      </c>
      <c r="C29" s="320">
        <v>1</v>
      </c>
      <c r="D29" s="320">
        <v>4</v>
      </c>
      <c r="E29" s="339"/>
    </row>
    <row r="30" spans="1:5" ht="15" customHeight="1" x14ac:dyDescent="0.2">
      <c r="A30" s="342"/>
      <c r="B30" s="245" t="s">
        <v>511</v>
      </c>
      <c r="C30" s="320">
        <v>1</v>
      </c>
      <c r="D30" s="320">
        <v>6</v>
      </c>
      <c r="E30" s="339"/>
    </row>
    <row r="31" spans="1:5" ht="15" customHeight="1" x14ac:dyDescent="0.2">
      <c r="A31" s="342"/>
      <c r="B31" s="245" t="s">
        <v>512</v>
      </c>
      <c r="C31" s="320">
        <v>1</v>
      </c>
      <c r="D31" s="320">
        <v>6</v>
      </c>
      <c r="E31" s="339"/>
    </row>
    <row r="32" spans="1:5" ht="15" customHeight="1" x14ac:dyDescent="0.2">
      <c r="A32" s="342"/>
      <c r="B32" s="245" t="s">
        <v>509</v>
      </c>
      <c r="C32" s="320">
        <v>1</v>
      </c>
      <c r="D32" s="320">
        <v>9</v>
      </c>
      <c r="E32" s="339"/>
    </row>
    <row r="33" spans="1:9" ht="15" customHeight="1" x14ac:dyDescent="0.2">
      <c r="A33" s="342"/>
      <c r="B33" s="245" t="s">
        <v>478</v>
      </c>
      <c r="C33" s="320">
        <v>1</v>
      </c>
      <c r="D33" s="320">
        <v>9</v>
      </c>
      <c r="E33" s="339"/>
    </row>
    <row r="34" spans="1:9" ht="15" customHeight="1" x14ac:dyDescent="0.2">
      <c r="A34" s="342"/>
      <c r="B34" s="245" t="s">
        <v>491</v>
      </c>
      <c r="C34" s="320">
        <v>1</v>
      </c>
      <c r="D34" s="320">
        <v>17</v>
      </c>
      <c r="E34" s="339"/>
    </row>
    <row r="35" spans="1:9" ht="15" customHeight="1" x14ac:dyDescent="0.2">
      <c r="A35" s="342"/>
      <c r="B35" s="245" t="s">
        <v>435</v>
      </c>
      <c r="C35" s="320">
        <v>1</v>
      </c>
      <c r="D35" s="320">
        <v>19</v>
      </c>
      <c r="E35" s="339"/>
    </row>
    <row r="36" spans="1:9" ht="15" customHeight="1" x14ac:dyDescent="0.2">
      <c r="A36" s="342"/>
      <c r="B36" s="245" t="s">
        <v>505</v>
      </c>
      <c r="C36" s="320">
        <v>1</v>
      </c>
      <c r="D36" s="320">
        <v>37</v>
      </c>
      <c r="E36" s="339"/>
    </row>
    <row r="37" spans="1:9" ht="15" customHeight="1" thickBot="1" x14ac:dyDescent="0.25">
      <c r="A37" s="346"/>
      <c r="B37" s="268" t="s">
        <v>417</v>
      </c>
      <c r="C37" s="321">
        <v>1</v>
      </c>
      <c r="D37" s="321">
        <v>48</v>
      </c>
      <c r="E37" s="339"/>
    </row>
    <row r="38" spans="1:9" ht="15" customHeight="1" x14ac:dyDescent="0.2">
      <c r="A38" s="269"/>
      <c r="B38" s="270"/>
      <c r="C38" s="271"/>
      <c r="D38" s="349"/>
      <c r="E38" s="339"/>
    </row>
    <row r="39" spans="1:9" ht="15" customHeight="1" x14ac:dyDescent="0.2">
      <c r="A39" s="350">
        <v>32</v>
      </c>
      <c r="B39" s="69" t="s">
        <v>209</v>
      </c>
      <c r="C39" s="347">
        <f>SUM(C6:C37)</f>
        <v>172</v>
      </c>
      <c r="D39" s="80"/>
      <c r="E39" s="339"/>
    </row>
    <row r="40" spans="1:9" ht="15" customHeight="1" x14ac:dyDescent="0.2">
      <c r="A40" s="351">
        <f>SUM(C6:C37)/A39</f>
        <v>5.375</v>
      </c>
      <c r="B40" s="348" t="s">
        <v>221</v>
      </c>
      <c r="C40" s="347"/>
      <c r="D40" s="80"/>
      <c r="E40" s="305"/>
    </row>
    <row r="41" spans="1:9" ht="15" customHeight="1" thickBot="1" x14ac:dyDescent="0.25">
      <c r="A41" s="352"/>
      <c r="B41" s="353"/>
      <c r="C41" s="354"/>
      <c r="D41" s="355"/>
      <c r="E41" s="305"/>
    </row>
    <row r="42" spans="1:9" ht="15" customHeight="1" x14ac:dyDescent="0.2">
      <c r="A42" s="302"/>
      <c r="B42" s="303"/>
      <c r="C42" s="304"/>
      <c r="D42" s="301"/>
      <c r="E42" s="305"/>
    </row>
    <row r="43" spans="1:9" ht="15" customHeight="1" x14ac:dyDescent="0.2">
      <c r="A43" s="302"/>
      <c r="B43" s="303"/>
      <c r="C43" s="304"/>
      <c r="D43" s="301"/>
    </row>
    <row r="44" spans="1:9" ht="15" customHeight="1" x14ac:dyDescent="0.2">
      <c r="A44" s="305"/>
      <c r="B44" s="300"/>
      <c r="C44" s="304"/>
      <c r="D44" s="301"/>
    </row>
    <row r="45" spans="1:9" ht="15" customHeight="1" x14ac:dyDescent="0.2"/>
    <row r="46" spans="1:9" ht="15" customHeight="1" x14ac:dyDescent="0.2"/>
    <row r="47" spans="1:9" ht="15" customHeight="1" x14ac:dyDescent="0.2"/>
    <row r="48" spans="1:9" s="90" customFormat="1" ht="15" customHeight="1" x14ac:dyDescent="0.2">
      <c r="B48" s="39"/>
      <c r="F48" s="77"/>
      <c r="G48" s="77"/>
      <c r="H48" s="77"/>
      <c r="I48" s="77"/>
    </row>
    <row r="49" spans="2:9" s="90" customFormat="1" ht="15" customHeight="1" x14ac:dyDescent="0.2">
      <c r="B49" s="39"/>
      <c r="F49" s="77"/>
      <c r="G49" s="77"/>
      <c r="H49" s="77"/>
      <c r="I49" s="77"/>
    </row>
    <row r="50" spans="2:9" s="90" customFormat="1" ht="15" customHeight="1" x14ac:dyDescent="0.2">
      <c r="B50" s="39"/>
      <c r="F50" s="77"/>
      <c r="G50" s="77"/>
      <c r="H50" s="77"/>
      <c r="I50" s="77"/>
    </row>
    <row r="51" spans="2:9" s="90" customFormat="1" ht="15" customHeight="1" x14ac:dyDescent="0.2">
      <c r="B51" s="39"/>
      <c r="F51" s="77"/>
      <c r="G51" s="77"/>
      <c r="H51" s="77"/>
      <c r="I51" s="77"/>
    </row>
    <row r="52" spans="2:9" s="90" customFormat="1" ht="15" customHeight="1" x14ac:dyDescent="0.2">
      <c r="B52" s="39"/>
      <c r="F52" s="77"/>
      <c r="G52" s="77"/>
      <c r="H52" s="77"/>
      <c r="I52" s="77"/>
    </row>
    <row r="53" spans="2:9" s="90" customFormat="1" ht="15" customHeight="1" x14ac:dyDescent="0.2">
      <c r="B53" s="39"/>
      <c r="F53" s="77"/>
      <c r="G53" s="77"/>
      <c r="H53" s="77"/>
      <c r="I53" s="77"/>
    </row>
    <row r="54" spans="2:9" s="90" customFormat="1" ht="15" customHeight="1" x14ac:dyDescent="0.2">
      <c r="B54" s="39"/>
      <c r="F54" s="77"/>
      <c r="G54" s="77"/>
      <c r="H54" s="77"/>
      <c r="I54" s="77"/>
    </row>
    <row r="55" spans="2:9" s="90" customFormat="1" ht="15" customHeight="1" x14ac:dyDescent="0.2">
      <c r="B55" s="39"/>
      <c r="F55" s="77"/>
      <c r="G55" s="77"/>
      <c r="H55" s="77"/>
      <c r="I55" s="77"/>
    </row>
    <row r="56" spans="2:9" s="90" customFormat="1" ht="15" customHeight="1" x14ac:dyDescent="0.2">
      <c r="B56" s="39"/>
      <c r="F56" s="77"/>
      <c r="G56" s="77"/>
      <c r="H56" s="77"/>
      <c r="I56" s="77"/>
    </row>
    <row r="57" spans="2:9" s="90" customFormat="1" ht="15" customHeight="1" x14ac:dyDescent="0.2">
      <c r="B57" s="39"/>
      <c r="F57" s="77"/>
      <c r="G57" s="77"/>
      <c r="H57" s="77"/>
      <c r="I57" s="77"/>
    </row>
    <row r="58" spans="2:9" s="90" customFormat="1" ht="15" customHeight="1" x14ac:dyDescent="0.2">
      <c r="B58" s="39"/>
      <c r="F58" s="77"/>
      <c r="G58" s="77"/>
      <c r="H58" s="77"/>
      <c r="I58" s="77"/>
    </row>
    <row r="59" spans="2:9" s="90" customFormat="1" ht="15" customHeight="1" x14ac:dyDescent="0.2">
      <c r="B59" s="39"/>
      <c r="F59" s="77"/>
      <c r="G59" s="77"/>
      <c r="H59" s="77"/>
      <c r="I59" s="77"/>
    </row>
    <row r="60" spans="2:9" s="90" customFormat="1" ht="15" customHeight="1" x14ac:dyDescent="0.2">
      <c r="B60" s="39"/>
      <c r="F60" s="77"/>
      <c r="G60" s="77"/>
      <c r="H60" s="77"/>
      <c r="I60" s="77"/>
    </row>
    <row r="61" spans="2:9" s="90" customFormat="1" ht="15" customHeight="1" x14ac:dyDescent="0.2">
      <c r="B61" s="39"/>
      <c r="F61" s="77"/>
      <c r="G61" s="77"/>
      <c r="H61" s="77"/>
      <c r="I61" s="77"/>
    </row>
    <row r="62" spans="2:9" s="90" customFormat="1" ht="15" customHeight="1" x14ac:dyDescent="0.2">
      <c r="B62" s="39"/>
      <c r="F62" s="77"/>
      <c r="G62" s="77"/>
      <c r="H62" s="77"/>
      <c r="I62" s="77"/>
    </row>
    <row r="63" spans="2:9" s="90" customFormat="1" ht="15" customHeight="1" x14ac:dyDescent="0.2">
      <c r="B63" s="39"/>
      <c r="F63" s="77"/>
      <c r="G63" s="77"/>
      <c r="H63" s="77"/>
      <c r="I63" s="77"/>
    </row>
    <row r="64" spans="2:9" s="90" customFormat="1" ht="15" customHeight="1" x14ac:dyDescent="0.2">
      <c r="B64" s="39"/>
      <c r="F64" s="77"/>
      <c r="G64" s="77"/>
      <c r="H64" s="77"/>
      <c r="I64" s="77"/>
    </row>
    <row r="65" spans="2:9" s="90" customFormat="1" ht="15" customHeight="1" x14ac:dyDescent="0.2">
      <c r="B65" s="39"/>
      <c r="F65" s="77"/>
      <c r="G65" s="77"/>
      <c r="H65" s="77"/>
      <c r="I65" s="77"/>
    </row>
    <row r="66" spans="2:9" s="90" customFormat="1" ht="15" customHeight="1" x14ac:dyDescent="0.2">
      <c r="B66" s="39"/>
      <c r="F66" s="77"/>
      <c r="G66" s="77"/>
      <c r="H66" s="77"/>
      <c r="I66" s="77"/>
    </row>
    <row r="67" spans="2:9" s="90" customFormat="1" ht="15" customHeight="1" x14ac:dyDescent="0.2">
      <c r="B67" s="39"/>
      <c r="F67" s="77"/>
      <c r="G67" s="77"/>
      <c r="H67" s="77"/>
      <c r="I67" s="77"/>
    </row>
    <row r="68" spans="2:9" s="90" customFormat="1" ht="12.2" customHeight="1" x14ac:dyDescent="0.2">
      <c r="B68" s="39"/>
      <c r="F68" s="77"/>
      <c r="G68" s="77"/>
      <c r="H68" s="77"/>
      <c r="I68" s="77"/>
    </row>
    <row r="70" spans="2:9" s="90" customFormat="1" x14ac:dyDescent="0.2">
      <c r="B70" s="39"/>
      <c r="F70" s="77"/>
      <c r="G70" s="77"/>
      <c r="H70" s="77"/>
      <c r="I70" s="77"/>
    </row>
  </sheetData>
  <sortState xmlns:xlrd2="http://schemas.microsoft.com/office/spreadsheetml/2017/richdata2" ref="B6:D37">
    <sortCondition descending="1" ref="C6:C37"/>
    <sortCondition ref="D6:D37"/>
    <sortCondition ref="B6:B37"/>
  </sortState>
  <mergeCells count="2">
    <mergeCell ref="A3:D3"/>
    <mergeCell ref="C1:D1"/>
  </mergeCells>
  <phoneticPr fontId="21" type="noConversion"/>
  <printOptions horizontalCentered="1"/>
  <pageMargins left="0.78740157480314965" right="0.78740157480314965" top="0.59055118110236227" bottom="0.59055118110236227" header="0.19685039370078741" footer="0.19685039370078741"/>
  <pageSetup paperSize="9" orientation="portrait" horizontalDpi="4294967294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5E376-CD50-46BA-8511-F2000E0A596B}">
  <dimension ref="A1:I44"/>
  <sheetViews>
    <sheetView topLeftCell="A7" zoomScaleNormal="100" zoomScalePageLayoutView="75" workbookViewId="0">
      <selection activeCell="B31" sqref="B31"/>
    </sheetView>
  </sheetViews>
  <sheetFormatPr baseColWidth="10" defaultRowHeight="15" x14ac:dyDescent="0.2"/>
  <cols>
    <col min="1" max="1" width="10.85546875" style="90" customWidth="1"/>
    <col min="2" max="2" width="33.7109375" style="39" customWidth="1"/>
    <col min="3" max="4" width="16.5703125" style="90" customWidth="1"/>
    <col min="5" max="5" width="24.42578125" style="90" customWidth="1"/>
    <col min="6" max="6" width="9.7109375" style="77" customWidth="1"/>
    <col min="7" max="7" width="28.7109375" style="77" customWidth="1"/>
    <col min="8" max="9" width="12.7109375" style="77" customWidth="1"/>
    <col min="10" max="16384" width="11.42578125" style="77"/>
  </cols>
  <sheetData>
    <row r="1" spans="1:9" s="90" customFormat="1" ht="15" customHeight="1" x14ac:dyDescent="0.25">
      <c r="A1" s="149" t="s">
        <v>0</v>
      </c>
      <c r="B1" s="289"/>
      <c r="C1" s="414" t="s">
        <v>503</v>
      </c>
      <c r="D1" s="415"/>
      <c r="E1" s="305"/>
      <c r="F1" s="305"/>
      <c r="G1" s="305"/>
      <c r="H1" s="305"/>
      <c r="I1" s="305"/>
    </row>
    <row r="2" spans="1:9" s="305" customFormat="1" ht="15" customHeight="1" x14ac:dyDescent="0.2">
      <c r="A2" s="90"/>
      <c r="B2" s="90"/>
      <c r="C2" s="90"/>
      <c r="D2" s="90"/>
      <c r="E2" s="90"/>
    </row>
    <row r="3" spans="1:9" s="340" customFormat="1" ht="18" customHeight="1" x14ac:dyDescent="0.2">
      <c r="A3" s="412" t="s">
        <v>531</v>
      </c>
      <c r="B3" s="413"/>
      <c r="C3" s="413"/>
      <c r="D3" s="413"/>
      <c r="E3" s="339"/>
      <c r="F3" s="339"/>
    </row>
    <row r="4" spans="1:9" ht="15" customHeight="1" thickBot="1" x14ac:dyDescent="0.3">
      <c r="A4" s="83"/>
      <c r="B4" s="46"/>
      <c r="C4" s="77"/>
      <c r="D4" s="84"/>
      <c r="E4" s="77"/>
    </row>
    <row r="5" spans="1:9" s="46" customFormat="1" ht="21" customHeight="1" x14ac:dyDescent="0.25">
      <c r="A5" s="356" t="s">
        <v>5</v>
      </c>
      <c r="B5" s="357" t="s">
        <v>6</v>
      </c>
      <c r="C5" s="357" t="s">
        <v>4</v>
      </c>
      <c r="D5" s="358" t="s">
        <v>2</v>
      </c>
      <c r="E5" s="341"/>
    </row>
    <row r="6" spans="1:9" ht="15" customHeight="1" x14ac:dyDescent="0.2">
      <c r="A6" s="359" t="s">
        <v>9</v>
      </c>
      <c r="B6" s="343" t="s">
        <v>277</v>
      </c>
      <c r="C6" s="344">
        <v>29</v>
      </c>
      <c r="D6" s="345">
        <v>34</v>
      </c>
      <c r="E6" s="339"/>
    </row>
    <row r="7" spans="1:9" ht="15" customHeight="1" x14ac:dyDescent="0.2">
      <c r="A7" s="248" t="s">
        <v>320</v>
      </c>
      <c r="B7" s="245" t="s">
        <v>276</v>
      </c>
      <c r="C7" s="249">
        <v>24</v>
      </c>
      <c r="D7" s="320">
        <v>36</v>
      </c>
      <c r="E7" s="339"/>
    </row>
    <row r="8" spans="1:9" ht="15" customHeight="1" x14ac:dyDescent="0.2">
      <c r="A8" s="248" t="s">
        <v>321</v>
      </c>
      <c r="B8" s="245" t="s">
        <v>437</v>
      </c>
      <c r="C8" s="249">
        <v>21</v>
      </c>
      <c r="D8" s="320">
        <v>49</v>
      </c>
      <c r="E8" s="339"/>
    </row>
    <row r="9" spans="1:9" ht="15" customHeight="1" x14ac:dyDescent="0.2">
      <c r="A9" s="248" t="s">
        <v>322</v>
      </c>
      <c r="B9" s="245" t="s">
        <v>432</v>
      </c>
      <c r="C9" s="249">
        <v>16</v>
      </c>
      <c r="D9" s="320">
        <v>45</v>
      </c>
      <c r="E9" s="339"/>
    </row>
    <row r="10" spans="1:9" ht="15" customHeight="1" x14ac:dyDescent="0.2">
      <c r="A10" s="248" t="s">
        <v>323</v>
      </c>
      <c r="B10" s="245" t="s">
        <v>296</v>
      </c>
      <c r="C10" s="249">
        <v>15</v>
      </c>
      <c r="D10" s="320">
        <v>46</v>
      </c>
      <c r="E10" s="339"/>
    </row>
    <row r="11" spans="1:9" ht="15" customHeight="1" x14ac:dyDescent="0.2">
      <c r="A11" s="248" t="s">
        <v>324</v>
      </c>
      <c r="B11" s="245" t="s">
        <v>290</v>
      </c>
      <c r="C11" s="249">
        <v>14</v>
      </c>
      <c r="D11" s="320">
        <v>45</v>
      </c>
      <c r="E11" s="339"/>
    </row>
    <row r="12" spans="1:9" ht="15" customHeight="1" x14ac:dyDescent="0.2">
      <c r="A12" s="248" t="s">
        <v>325</v>
      </c>
      <c r="B12" s="245" t="s">
        <v>295</v>
      </c>
      <c r="C12" s="249">
        <v>11</v>
      </c>
      <c r="D12" s="320">
        <v>32</v>
      </c>
      <c r="E12" s="339"/>
    </row>
    <row r="13" spans="1:9" ht="15" customHeight="1" x14ac:dyDescent="0.2">
      <c r="A13" s="248" t="s">
        <v>326</v>
      </c>
      <c r="B13" s="245" t="s">
        <v>494</v>
      </c>
      <c r="C13" s="249">
        <v>7</v>
      </c>
      <c r="D13" s="320">
        <v>49</v>
      </c>
      <c r="E13" s="339"/>
    </row>
    <row r="14" spans="1:9" ht="15" customHeight="1" x14ac:dyDescent="0.2">
      <c r="A14" s="248" t="s">
        <v>327</v>
      </c>
      <c r="B14" s="245" t="s">
        <v>287</v>
      </c>
      <c r="C14" s="249">
        <v>6</v>
      </c>
      <c r="D14" s="320">
        <v>20</v>
      </c>
      <c r="E14" s="339"/>
    </row>
    <row r="15" spans="1:9" ht="15" customHeight="1" x14ac:dyDescent="0.2">
      <c r="A15" s="248"/>
      <c r="B15" s="245" t="s">
        <v>474</v>
      </c>
      <c r="C15" s="249">
        <v>6</v>
      </c>
      <c r="D15" s="320">
        <v>26</v>
      </c>
      <c r="E15" s="339"/>
    </row>
    <row r="16" spans="1:9" ht="15" customHeight="1" x14ac:dyDescent="0.2">
      <c r="A16" s="248" t="s">
        <v>329</v>
      </c>
      <c r="B16" s="245" t="s">
        <v>527</v>
      </c>
      <c r="C16" s="249">
        <v>5</v>
      </c>
      <c r="D16" s="320">
        <v>42</v>
      </c>
      <c r="E16" s="339"/>
    </row>
    <row r="17" spans="1:5" ht="15" customHeight="1" x14ac:dyDescent="0.2">
      <c r="A17" s="248" t="s">
        <v>330</v>
      </c>
      <c r="B17" s="245" t="s">
        <v>275</v>
      </c>
      <c r="C17" s="249">
        <v>4</v>
      </c>
      <c r="D17" s="320">
        <v>9</v>
      </c>
      <c r="E17" s="339"/>
    </row>
    <row r="18" spans="1:5" ht="15" customHeight="1" x14ac:dyDescent="0.2">
      <c r="A18" s="248"/>
      <c r="B18" s="245" t="s">
        <v>512</v>
      </c>
      <c r="C18" s="249">
        <v>4</v>
      </c>
      <c r="D18" s="320">
        <v>36</v>
      </c>
      <c r="E18" s="339"/>
    </row>
    <row r="19" spans="1:5" ht="15" customHeight="1" x14ac:dyDescent="0.2">
      <c r="A19" s="248" t="s">
        <v>332</v>
      </c>
      <c r="B19" s="245" t="s">
        <v>529</v>
      </c>
      <c r="C19" s="249">
        <v>3</v>
      </c>
      <c r="D19" s="320">
        <v>7</v>
      </c>
      <c r="E19" s="339"/>
    </row>
    <row r="20" spans="1:5" ht="15" customHeight="1" x14ac:dyDescent="0.2">
      <c r="A20" s="248"/>
      <c r="B20" s="245" t="s">
        <v>436</v>
      </c>
      <c r="C20" s="249">
        <v>3</v>
      </c>
      <c r="D20" s="320">
        <v>16</v>
      </c>
      <c r="E20" s="339"/>
    </row>
    <row r="21" spans="1:5" ht="15" customHeight="1" x14ac:dyDescent="0.2">
      <c r="A21" s="248"/>
      <c r="B21" s="245" t="s">
        <v>506</v>
      </c>
      <c r="C21" s="249">
        <v>3</v>
      </c>
      <c r="D21" s="320">
        <v>31</v>
      </c>
      <c r="E21" s="339"/>
    </row>
    <row r="22" spans="1:5" ht="15" customHeight="1" x14ac:dyDescent="0.2">
      <c r="A22" s="248"/>
      <c r="B22" s="245" t="s">
        <v>510</v>
      </c>
      <c r="C22" s="249">
        <v>3</v>
      </c>
      <c r="D22" s="320">
        <v>37</v>
      </c>
      <c r="E22" s="339"/>
    </row>
    <row r="23" spans="1:5" ht="15" customHeight="1" x14ac:dyDescent="0.2">
      <c r="A23" s="248" t="s">
        <v>333</v>
      </c>
      <c r="B23" s="245" t="s">
        <v>438</v>
      </c>
      <c r="C23" s="249">
        <v>2</v>
      </c>
      <c r="D23" s="320">
        <v>3</v>
      </c>
      <c r="E23" s="339"/>
    </row>
    <row r="24" spans="1:5" ht="15" customHeight="1" x14ac:dyDescent="0.2">
      <c r="A24" s="248"/>
      <c r="B24" s="245" t="s">
        <v>401</v>
      </c>
      <c r="C24" s="249">
        <v>2</v>
      </c>
      <c r="D24" s="320">
        <v>15</v>
      </c>
      <c r="E24" s="339"/>
    </row>
    <row r="25" spans="1:5" ht="15" customHeight="1" x14ac:dyDescent="0.2">
      <c r="A25" s="248"/>
      <c r="B25" s="245" t="s">
        <v>462</v>
      </c>
      <c r="C25" s="249">
        <v>2</v>
      </c>
      <c r="D25" s="320">
        <v>20</v>
      </c>
      <c r="E25" s="339"/>
    </row>
    <row r="26" spans="1:5" ht="15" customHeight="1" x14ac:dyDescent="0.2">
      <c r="A26" s="248"/>
      <c r="B26" s="245" t="s">
        <v>430</v>
      </c>
      <c r="C26" s="249">
        <v>2</v>
      </c>
      <c r="D26" s="320">
        <v>20</v>
      </c>
      <c r="E26" s="339"/>
    </row>
    <row r="27" spans="1:5" ht="15" customHeight="1" x14ac:dyDescent="0.2">
      <c r="A27" s="248" t="s">
        <v>335</v>
      </c>
      <c r="B27" s="245" t="s">
        <v>530</v>
      </c>
      <c r="C27" s="249">
        <v>1</v>
      </c>
      <c r="D27" s="320">
        <v>5</v>
      </c>
      <c r="E27" s="339"/>
    </row>
    <row r="28" spans="1:5" ht="15" customHeight="1" x14ac:dyDescent="0.2">
      <c r="A28" s="248"/>
      <c r="B28" s="245" t="s">
        <v>348</v>
      </c>
      <c r="C28" s="249">
        <v>1</v>
      </c>
      <c r="D28" s="320">
        <v>6</v>
      </c>
      <c r="E28" s="339"/>
    </row>
    <row r="29" spans="1:5" ht="15" customHeight="1" x14ac:dyDescent="0.2">
      <c r="A29" s="248"/>
      <c r="B29" s="245" t="s">
        <v>528</v>
      </c>
      <c r="C29" s="249">
        <v>1</v>
      </c>
      <c r="D29" s="320">
        <v>13</v>
      </c>
      <c r="E29" s="339"/>
    </row>
    <row r="30" spans="1:5" ht="15" customHeight="1" x14ac:dyDescent="0.2">
      <c r="A30" s="248"/>
      <c r="B30" s="245" t="s">
        <v>386</v>
      </c>
      <c r="C30" s="249">
        <v>1</v>
      </c>
      <c r="D30" s="320">
        <v>13</v>
      </c>
      <c r="E30" s="339"/>
    </row>
    <row r="31" spans="1:5" ht="15" customHeight="1" x14ac:dyDescent="0.2">
      <c r="A31" s="248"/>
      <c r="B31" s="245" t="s">
        <v>464</v>
      </c>
      <c r="C31" s="249">
        <v>1</v>
      </c>
      <c r="D31" s="320">
        <v>32</v>
      </c>
      <c r="E31" s="339"/>
    </row>
    <row r="32" spans="1:5" ht="15" customHeight="1" x14ac:dyDescent="0.2">
      <c r="A32" s="248"/>
      <c r="B32" s="245" t="s">
        <v>429</v>
      </c>
      <c r="C32" s="249">
        <v>1</v>
      </c>
      <c r="D32" s="320">
        <v>38</v>
      </c>
      <c r="E32" s="339"/>
    </row>
    <row r="33" spans="1:9" ht="15" customHeight="1" x14ac:dyDescent="0.2">
      <c r="A33" s="248"/>
      <c r="B33" s="245" t="s">
        <v>513</v>
      </c>
      <c r="C33" s="249">
        <v>1</v>
      </c>
      <c r="D33" s="320">
        <v>43</v>
      </c>
      <c r="E33" s="339"/>
    </row>
    <row r="34" spans="1:9" ht="15" customHeight="1" x14ac:dyDescent="0.2">
      <c r="A34" s="248"/>
      <c r="B34" s="245" t="s">
        <v>505</v>
      </c>
      <c r="C34" s="249">
        <v>1</v>
      </c>
      <c r="D34" s="320">
        <v>45</v>
      </c>
      <c r="E34" s="339"/>
    </row>
    <row r="35" spans="1:9" ht="15" customHeight="1" thickBot="1" x14ac:dyDescent="0.25">
      <c r="A35" s="285"/>
      <c r="B35" s="268" t="s">
        <v>504</v>
      </c>
      <c r="C35" s="282">
        <v>1</v>
      </c>
      <c r="D35" s="321">
        <v>45</v>
      </c>
      <c r="E35" s="339"/>
    </row>
    <row r="36" spans="1:9" s="90" customFormat="1" ht="15" customHeight="1" x14ac:dyDescent="0.2">
      <c r="A36" s="269"/>
      <c r="B36" s="270"/>
      <c r="C36" s="271"/>
      <c r="D36" s="349"/>
      <c r="F36" s="77"/>
      <c r="G36" s="77"/>
      <c r="H36" s="77"/>
      <c r="I36" s="77"/>
    </row>
    <row r="37" spans="1:9" s="90" customFormat="1" ht="15" customHeight="1" x14ac:dyDescent="0.2">
      <c r="A37" s="350">
        <v>30</v>
      </c>
      <c r="B37" s="69" t="s">
        <v>209</v>
      </c>
      <c r="C37" s="347">
        <f>SUM(C6:C35)</f>
        <v>191</v>
      </c>
      <c r="D37" s="80"/>
      <c r="F37" s="77"/>
      <c r="G37" s="77"/>
      <c r="H37" s="77"/>
      <c r="I37" s="77"/>
    </row>
    <row r="38" spans="1:9" s="90" customFormat="1" ht="15" customHeight="1" x14ac:dyDescent="0.2">
      <c r="A38" s="360">
        <f>SUM(C6:C35)/A37</f>
        <v>6.3666666666666663</v>
      </c>
      <c r="B38" s="348" t="s">
        <v>221</v>
      </c>
      <c r="C38" s="347"/>
      <c r="D38" s="80"/>
      <c r="F38" s="77"/>
      <c r="G38" s="77"/>
      <c r="H38" s="77"/>
      <c r="I38" s="77"/>
    </row>
    <row r="39" spans="1:9" s="90" customFormat="1" ht="15" customHeight="1" thickBot="1" x14ac:dyDescent="0.25">
      <c r="A39" s="352"/>
      <c r="B39" s="353"/>
      <c r="C39" s="354"/>
      <c r="D39" s="355"/>
      <c r="F39" s="77"/>
      <c r="G39" s="77"/>
      <c r="H39" s="77"/>
      <c r="I39" s="77"/>
    </row>
    <row r="40" spans="1:9" s="90" customFormat="1" ht="15" customHeight="1" x14ac:dyDescent="0.2">
      <c r="A40" s="302"/>
      <c r="B40" s="303"/>
      <c r="C40" s="304"/>
      <c r="D40" s="301"/>
      <c r="F40" s="77"/>
      <c r="G40" s="77"/>
      <c r="H40" s="77"/>
      <c r="I40" s="77"/>
    </row>
    <row r="41" spans="1:9" s="90" customFormat="1" ht="15" customHeight="1" x14ac:dyDescent="0.2">
      <c r="A41" s="302"/>
      <c r="B41" s="303"/>
      <c r="C41" s="304"/>
      <c r="D41" s="301"/>
      <c r="F41" s="77"/>
      <c r="G41" s="77"/>
      <c r="H41" s="77"/>
      <c r="I41" s="77"/>
    </row>
    <row r="42" spans="1:9" s="90" customFormat="1" ht="12.2" customHeight="1" x14ac:dyDescent="0.2">
      <c r="A42" s="305"/>
      <c r="B42" s="300"/>
      <c r="C42" s="304"/>
      <c r="D42" s="301"/>
      <c r="F42" s="77"/>
      <c r="G42" s="77"/>
      <c r="H42" s="77"/>
      <c r="I42" s="77"/>
    </row>
    <row r="44" spans="1:9" s="90" customFormat="1" x14ac:dyDescent="0.2">
      <c r="B44" s="39"/>
      <c r="F44" s="77"/>
      <c r="G44" s="77"/>
      <c r="H44" s="77"/>
      <c r="I44" s="77"/>
    </row>
  </sheetData>
  <sortState xmlns:xlrd2="http://schemas.microsoft.com/office/spreadsheetml/2017/richdata2" ref="B6:D35">
    <sortCondition descending="1" ref="C6:C35"/>
    <sortCondition ref="D6:D35"/>
    <sortCondition ref="B6:B35"/>
  </sortState>
  <mergeCells count="2">
    <mergeCell ref="A3:D3"/>
    <mergeCell ref="C1:D1"/>
  </mergeCells>
  <phoneticPr fontId="21" type="noConversion"/>
  <printOptions horizontalCentered="1"/>
  <pageMargins left="0.78740157480314965" right="0.78740157480314965" top="0.59055118110236227" bottom="0.59055118110236227" header="0.19685039370078741" footer="0.19685039370078741"/>
  <pageSetup paperSize="9" orientation="portrait" horizontalDpi="4294967294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2C43D-8DC6-4128-B650-59C8EE120988}">
  <dimension ref="A1:I41"/>
  <sheetViews>
    <sheetView zoomScaleNormal="100" zoomScalePageLayoutView="75" workbookViewId="0">
      <selection activeCell="G31" sqref="G31"/>
    </sheetView>
  </sheetViews>
  <sheetFormatPr baseColWidth="10" defaultRowHeight="15" x14ac:dyDescent="0.2"/>
  <cols>
    <col min="1" max="1" width="10.85546875" style="90" customWidth="1"/>
    <col min="2" max="2" width="33.7109375" style="39" customWidth="1"/>
    <col min="3" max="4" width="16.5703125" style="90" customWidth="1"/>
    <col min="5" max="5" width="24.42578125" style="90" customWidth="1"/>
    <col min="6" max="6" width="9.7109375" style="77" customWidth="1"/>
    <col min="7" max="7" width="28.7109375" style="77" customWidth="1"/>
    <col min="8" max="9" width="12.7109375" style="77" customWidth="1"/>
    <col min="10" max="16384" width="11.42578125" style="77"/>
  </cols>
  <sheetData>
    <row r="1" spans="1:9" s="90" customFormat="1" ht="15" customHeight="1" x14ac:dyDescent="0.25">
      <c r="A1" s="149" t="s">
        <v>0</v>
      </c>
      <c r="B1" s="289"/>
      <c r="C1" s="414" t="s">
        <v>552</v>
      </c>
      <c r="D1" s="415"/>
      <c r="E1" s="305"/>
      <c r="F1" s="305"/>
      <c r="G1" s="305"/>
      <c r="H1" s="305"/>
      <c r="I1" s="305"/>
    </row>
    <row r="2" spans="1:9" s="305" customFormat="1" ht="15" customHeight="1" x14ac:dyDescent="0.2">
      <c r="A2" s="90"/>
      <c r="B2" s="90"/>
      <c r="C2" s="90"/>
      <c r="D2" s="90"/>
      <c r="E2" s="90"/>
    </row>
    <row r="3" spans="1:9" s="340" customFormat="1" ht="18" customHeight="1" x14ac:dyDescent="0.2">
      <c r="A3" s="412" t="s">
        <v>553</v>
      </c>
      <c r="B3" s="413"/>
      <c r="C3" s="413"/>
      <c r="D3" s="413"/>
      <c r="E3" s="339"/>
      <c r="F3" s="339"/>
    </row>
    <row r="4" spans="1:9" ht="15" customHeight="1" thickBot="1" x14ac:dyDescent="0.3">
      <c r="A4" s="83"/>
      <c r="B4" s="46"/>
      <c r="C4" s="77"/>
      <c r="D4" s="84"/>
      <c r="E4" s="77"/>
    </row>
    <row r="5" spans="1:9" s="46" customFormat="1" ht="21" customHeight="1" x14ac:dyDescent="0.25">
      <c r="A5" s="356" t="s">
        <v>5</v>
      </c>
      <c r="B5" s="357" t="s">
        <v>6</v>
      </c>
      <c r="C5" s="357" t="s">
        <v>4</v>
      </c>
      <c r="D5" s="358" t="s">
        <v>2</v>
      </c>
      <c r="E5" s="341"/>
    </row>
    <row r="6" spans="1:9" s="8" customFormat="1" ht="15" customHeight="1" x14ac:dyDescent="0.2">
      <c r="A6" s="359" t="s">
        <v>9</v>
      </c>
      <c r="B6" s="343" t="s">
        <v>437</v>
      </c>
      <c r="C6" s="344">
        <v>31</v>
      </c>
      <c r="D6" s="345">
        <v>38</v>
      </c>
      <c r="E6" s="318"/>
    </row>
    <row r="7" spans="1:9" ht="15" customHeight="1" x14ac:dyDescent="0.2">
      <c r="A7" s="248" t="s">
        <v>320</v>
      </c>
      <c r="B7" s="245" t="s">
        <v>296</v>
      </c>
      <c r="C7" s="249">
        <v>19</v>
      </c>
      <c r="D7" s="320">
        <v>38</v>
      </c>
      <c r="E7" s="339"/>
    </row>
    <row r="8" spans="1:9" ht="15" customHeight="1" x14ac:dyDescent="0.2">
      <c r="A8" s="248" t="s">
        <v>321</v>
      </c>
      <c r="B8" s="245" t="s">
        <v>527</v>
      </c>
      <c r="C8" s="249">
        <v>13</v>
      </c>
      <c r="D8" s="320">
        <v>35</v>
      </c>
      <c r="E8" s="339"/>
    </row>
    <row r="9" spans="1:9" ht="15" customHeight="1" x14ac:dyDescent="0.2">
      <c r="A9" s="248" t="s">
        <v>322</v>
      </c>
      <c r="B9" s="245" t="s">
        <v>290</v>
      </c>
      <c r="C9" s="249">
        <v>11</v>
      </c>
      <c r="D9" s="320">
        <v>12</v>
      </c>
      <c r="E9" s="339"/>
    </row>
    <row r="10" spans="1:9" ht="15" customHeight="1" x14ac:dyDescent="0.2">
      <c r="A10" s="248" t="s">
        <v>323</v>
      </c>
      <c r="B10" s="245" t="s">
        <v>432</v>
      </c>
      <c r="C10" s="249">
        <v>10</v>
      </c>
      <c r="D10" s="320">
        <v>42</v>
      </c>
      <c r="E10" s="339"/>
    </row>
    <row r="11" spans="1:9" ht="15" customHeight="1" x14ac:dyDescent="0.2">
      <c r="A11" s="248"/>
      <c r="B11" s="245" t="s">
        <v>508</v>
      </c>
      <c r="C11" s="249">
        <v>10</v>
      </c>
      <c r="D11" s="320">
        <v>45</v>
      </c>
      <c r="E11" s="339"/>
    </row>
    <row r="12" spans="1:9" ht="15" customHeight="1" x14ac:dyDescent="0.2">
      <c r="A12" s="248" t="s">
        <v>325</v>
      </c>
      <c r="B12" s="245" t="s">
        <v>510</v>
      </c>
      <c r="C12" s="249">
        <v>9</v>
      </c>
      <c r="D12" s="320">
        <v>46</v>
      </c>
      <c r="E12" s="339"/>
    </row>
    <row r="13" spans="1:9" ht="15" customHeight="1" x14ac:dyDescent="0.2">
      <c r="A13" s="248" t="s">
        <v>326</v>
      </c>
      <c r="B13" s="245" t="s">
        <v>474</v>
      </c>
      <c r="C13" s="249">
        <v>7</v>
      </c>
      <c r="D13" s="320">
        <v>29</v>
      </c>
      <c r="E13" s="339"/>
    </row>
    <row r="14" spans="1:9" ht="15" customHeight="1" x14ac:dyDescent="0.2">
      <c r="A14" s="248" t="s">
        <v>327</v>
      </c>
      <c r="B14" s="245" t="s">
        <v>277</v>
      </c>
      <c r="C14" s="249">
        <v>6</v>
      </c>
      <c r="D14" s="320">
        <v>10</v>
      </c>
      <c r="E14" s="339"/>
    </row>
    <row r="15" spans="1:9" ht="15" customHeight="1" x14ac:dyDescent="0.2">
      <c r="A15" s="248"/>
      <c r="B15" s="245" t="s">
        <v>506</v>
      </c>
      <c r="C15" s="249">
        <v>6</v>
      </c>
      <c r="D15" s="320">
        <v>27</v>
      </c>
      <c r="E15" s="339"/>
    </row>
    <row r="16" spans="1:9" ht="15" customHeight="1" x14ac:dyDescent="0.2">
      <c r="A16" s="248"/>
      <c r="B16" s="245" t="s">
        <v>494</v>
      </c>
      <c r="C16" s="249">
        <v>6</v>
      </c>
      <c r="D16" s="320">
        <v>47</v>
      </c>
      <c r="E16" s="339"/>
    </row>
    <row r="17" spans="1:5" ht="15" customHeight="1" x14ac:dyDescent="0.2">
      <c r="A17" s="248" t="s">
        <v>330</v>
      </c>
      <c r="B17" s="245" t="s">
        <v>512</v>
      </c>
      <c r="C17" s="249">
        <v>5</v>
      </c>
      <c r="D17" s="320">
        <v>30</v>
      </c>
      <c r="E17" s="339"/>
    </row>
    <row r="18" spans="1:5" ht="15" customHeight="1" x14ac:dyDescent="0.2">
      <c r="A18" s="248"/>
      <c r="B18" s="245" t="s">
        <v>295</v>
      </c>
      <c r="C18" s="249">
        <v>5</v>
      </c>
      <c r="D18" s="320">
        <v>40</v>
      </c>
      <c r="E18" s="339"/>
    </row>
    <row r="19" spans="1:5" ht="15" customHeight="1" x14ac:dyDescent="0.2">
      <c r="A19" s="248" t="s">
        <v>332</v>
      </c>
      <c r="B19" s="245" t="s">
        <v>275</v>
      </c>
      <c r="C19" s="249">
        <v>4</v>
      </c>
      <c r="D19" s="320">
        <v>5</v>
      </c>
      <c r="E19" s="339"/>
    </row>
    <row r="20" spans="1:5" ht="15" customHeight="1" x14ac:dyDescent="0.2">
      <c r="A20" s="248" t="s">
        <v>373</v>
      </c>
      <c r="B20" s="245" t="s">
        <v>386</v>
      </c>
      <c r="C20" s="249">
        <v>3</v>
      </c>
      <c r="D20" s="320">
        <v>4</v>
      </c>
      <c r="E20" s="339"/>
    </row>
    <row r="21" spans="1:5" ht="15" customHeight="1" x14ac:dyDescent="0.2">
      <c r="A21" s="248"/>
      <c r="B21" s="245" t="s">
        <v>465</v>
      </c>
      <c r="C21" s="249">
        <v>3</v>
      </c>
      <c r="D21" s="320">
        <v>33</v>
      </c>
      <c r="E21" s="339"/>
    </row>
    <row r="22" spans="1:5" ht="15" customHeight="1" x14ac:dyDescent="0.2">
      <c r="A22" s="248" t="s">
        <v>405</v>
      </c>
      <c r="B22" s="245" t="s">
        <v>276</v>
      </c>
      <c r="C22" s="249">
        <v>2</v>
      </c>
      <c r="D22" s="320">
        <v>3</v>
      </c>
      <c r="E22" s="339"/>
    </row>
    <row r="23" spans="1:5" ht="15" customHeight="1" x14ac:dyDescent="0.2">
      <c r="A23" s="248"/>
      <c r="B23" s="245" t="s">
        <v>528</v>
      </c>
      <c r="C23" s="249">
        <v>2</v>
      </c>
      <c r="D23" s="320">
        <v>11</v>
      </c>
      <c r="E23" s="339"/>
    </row>
    <row r="24" spans="1:5" ht="15" customHeight="1" x14ac:dyDescent="0.2">
      <c r="A24" s="248"/>
      <c r="B24" s="245" t="s">
        <v>438</v>
      </c>
      <c r="C24" s="249">
        <v>2</v>
      </c>
      <c r="D24" s="320">
        <v>16</v>
      </c>
      <c r="E24" s="339"/>
    </row>
    <row r="25" spans="1:5" ht="15" customHeight="1" x14ac:dyDescent="0.2">
      <c r="A25" s="248"/>
      <c r="B25" s="245" t="s">
        <v>555</v>
      </c>
      <c r="C25" s="249">
        <v>2</v>
      </c>
      <c r="D25" s="320">
        <v>20</v>
      </c>
      <c r="E25" s="339"/>
    </row>
    <row r="26" spans="1:5" ht="15" customHeight="1" x14ac:dyDescent="0.2">
      <c r="A26" s="248" t="s">
        <v>556</v>
      </c>
      <c r="B26" s="245" t="s">
        <v>434</v>
      </c>
      <c r="C26" s="249">
        <v>1</v>
      </c>
      <c r="D26" s="320">
        <v>5</v>
      </c>
      <c r="E26" s="339"/>
    </row>
    <row r="27" spans="1:5" ht="15" customHeight="1" x14ac:dyDescent="0.2">
      <c r="A27" s="248"/>
      <c r="B27" s="245" t="s">
        <v>279</v>
      </c>
      <c r="C27" s="249">
        <v>1</v>
      </c>
      <c r="D27" s="320">
        <v>6</v>
      </c>
      <c r="E27" s="339"/>
    </row>
    <row r="28" spans="1:5" ht="15" customHeight="1" x14ac:dyDescent="0.2">
      <c r="A28" s="248"/>
      <c r="B28" s="245" t="s">
        <v>492</v>
      </c>
      <c r="C28" s="249">
        <v>1</v>
      </c>
      <c r="D28" s="320">
        <v>24</v>
      </c>
      <c r="E28" s="339"/>
    </row>
    <row r="29" spans="1:5" ht="15" customHeight="1" x14ac:dyDescent="0.2">
      <c r="A29" s="248"/>
      <c r="B29" s="245" t="s">
        <v>401</v>
      </c>
      <c r="C29" s="249">
        <v>1</v>
      </c>
      <c r="D29" s="320">
        <v>25</v>
      </c>
      <c r="E29" s="339"/>
    </row>
    <row r="30" spans="1:5" ht="15" customHeight="1" x14ac:dyDescent="0.2">
      <c r="A30" s="248"/>
      <c r="B30" s="245" t="s">
        <v>554</v>
      </c>
      <c r="C30" s="249">
        <v>1</v>
      </c>
      <c r="D30" s="320">
        <v>31</v>
      </c>
      <c r="E30" s="339"/>
    </row>
    <row r="31" spans="1:5" ht="15" customHeight="1" x14ac:dyDescent="0.2">
      <c r="A31" s="248"/>
      <c r="B31" s="245" t="s">
        <v>417</v>
      </c>
      <c r="C31" s="249">
        <v>1</v>
      </c>
      <c r="D31" s="320">
        <v>36</v>
      </c>
      <c r="E31" s="339"/>
    </row>
    <row r="32" spans="1:5" ht="15" customHeight="1" thickBot="1" x14ac:dyDescent="0.25">
      <c r="A32" s="248"/>
      <c r="B32" s="245" t="s">
        <v>464</v>
      </c>
      <c r="C32" s="249">
        <v>1</v>
      </c>
      <c r="D32" s="320">
        <v>38</v>
      </c>
      <c r="E32" s="339"/>
    </row>
    <row r="33" spans="1:9" s="90" customFormat="1" ht="15" customHeight="1" x14ac:dyDescent="0.2">
      <c r="A33" s="269"/>
      <c r="B33" s="270"/>
      <c r="C33" s="271"/>
      <c r="D33" s="349"/>
      <c r="F33" s="77"/>
      <c r="G33" s="77"/>
      <c r="H33" s="77"/>
      <c r="I33" s="77"/>
    </row>
    <row r="34" spans="1:9" s="90" customFormat="1" ht="15" customHeight="1" x14ac:dyDescent="0.2">
      <c r="A34" s="350">
        <f>COUNT(C6:C32)</f>
        <v>27</v>
      </c>
      <c r="B34" s="69" t="s">
        <v>209</v>
      </c>
      <c r="C34" s="347">
        <f>SUM(C6:C32)</f>
        <v>163</v>
      </c>
      <c r="D34" s="80"/>
      <c r="F34" s="77"/>
      <c r="G34" s="77"/>
      <c r="H34" s="77"/>
      <c r="I34" s="77"/>
    </row>
    <row r="35" spans="1:9" s="90" customFormat="1" ht="15" customHeight="1" x14ac:dyDescent="0.2">
      <c r="A35" s="360">
        <f>SUM(C6:C32)/A34</f>
        <v>6.0370370370370372</v>
      </c>
      <c r="B35" s="348" t="s">
        <v>221</v>
      </c>
      <c r="C35" s="347"/>
      <c r="D35" s="80"/>
      <c r="F35" s="77"/>
      <c r="G35" s="77"/>
      <c r="H35" s="77"/>
      <c r="I35" s="77"/>
    </row>
    <row r="36" spans="1:9" s="90" customFormat="1" ht="15" customHeight="1" thickBot="1" x14ac:dyDescent="0.25">
      <c r="A36" s="352"/>
      <c r="B36" s="353"/>
      <c r="C36" s="354"/>
      <c r="D36" s="355"/>
      <c r="F36" s="77"/>
      <c r="G36" s="77"/>
      <c r="H36" s="77"/>
      <c r="I36" s="77"/>
    </row>
    <row r="37" spans="1:9" s="90" customFormat="1" ht="15" customHeight="1" x14ac:dyDescent="0.2">
      <c r="A37" s="302"/>
      <c r="B37" s="303"/>
      <c r="C37" s="304"/>
      <c r="D37" s="301"/>
      <c r="F37" s="77"/>
      <c r="G37" s="77"/>
      <c r="H37" s="77"/>
      <c r="I37" s="77"/>
    </row>
    <row r="38" spans="1:9" s="90" customFormat="1" ht="15" customHeight="1" x14ac:dyDescent="0.2">
      <c r="A38" s="302"/>
      <c r="B38" s="303"/>
      <c r="C38" s="304"/>
      <c r="D38" s="301"/>
      <c r="F38" s="77"/>
      <c r="G38" s="77"/>
      <c r="H38" s="77"/>
      <c r="I38" s="77"/>
    </row>
    <row r="39" spans="1:9" s="90" customFormat="1" ht="12.2" customHeight="1" x14ac:dyDescent="0.2">
      <c r="A39" s="305"/>
      <c r="B39" s="300"/>
      <c r="C39" s="304"/>
      <c r="D39" s="301"/>
      <c r="F39" s="77"/>
      <c r="G39" s="77"/>
      <c r="H39" s="77"/>
      <c r="I39" s="77"/>
    </row>
    <row r="41" spans="1:9" s="90" customFormat="1" x14ac:dyDescent="0.2">
      <c r="B41" s="39"/>
      <c r="F41" s="77"/>
      <c r="G41" s="77"/>
      <c r="H41" s="77"/>
      <c r="I41" s="77"/>
    </row>
  </sheetData>
  <sortState xmlns:xlrd2="http://schemas.microsoft.com/office/spreadsheetml/2017/richdata2" ref="B6:D32">
    <sortCondition descending="1" ref="C6:C32"/>
    <sortCondition ref="D6:D32"/>
    <sortCondition ref="B6:B32"/>
  </sortState>
  <mergeCells count="2">
    <mergeCell ref="C1:D1"/>
    <mergeCell ref="A3:D3"/>
  </mergeCells>
  <printOptions horizontalCentered="1"/>
  <pageMargins left="0.78740157480314965" right="0.78740157480314965" top="0.59055118110236227" bottom="0.59055118110236227" header="0.19685039370078741" footer="0.19685039370078741"/>
  <pageSetup paperSize="9" orientation="portrait" horizontalDpi="4294967294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848AA-3E9F-4E99-BFE9-F093B5769015}">
  <dimension ref="A1:I45"/>
  <sheetViews>
    <sheetView topLeftCell="A4" zoomScaleNormal="100" zoomScalePageLayoutView="75" workbookViewId="0">
      <selection activeCell="D8" sqref="D8"/>
    </sheetView>
  </sheetViews>
  <sheetFormatPr baseColWidth="10" defaultRowHeight="15" x14ac:dyDescent="0.2"/>
  <cols>
    <col min="1" max="1" width="10.85546875" style="90" customWidth="1"/>
    <col min="2" max="2" width="33.7109375" style="39" customWidth="1"/>
    <col min="3" max="4" width="16.5703125" style="90" customWidth="1"/>
    <col min="5" max="5" width="24.42578125" style="90" customWidth="1"/>
    <col min="6" max="6" width="9.7109375" style="77" customWidth="1"/>
    <col min="7" max="7" width="28.7109375" style="77" customWidth="1"/>
    <col min="8" max="9" width="12.7109375" style="77" customWidth="1"/>
    <col min="10" max="16384" width="11.42578125" style="77"/>
  </cols>
  <sheetData>
    <row r="1" spans="1:6" s="373" customFormat="1" ht="20.25" x14ac:dyDescent="0.3">
      <c r="A1" s="372" t="s">
        <v>0</v>
      </c>
      <c r="B1" s="152"/>
      <c r="C1" s="416" t="s">
        <v>559</v>
      </c>
      <c r="D1" s="417"/>
    </row>
    <row r="2" spans="1:6" s="305" customFormat="1" ht="15" customHeight="1" x14ac:dyDescent="0.2">
      <c r="A2" s="90"/>
      <c r="B2" s="90"/>
      <c r="C2" s="90"/>
      <c r="D2" s="90"/>
      <c r="E2" s="90"/>
    </row>
    <row r="3" spans="1:6" s="340" customFormat="1" ht="18" customHeight="1" x14ac:dyDescent="0.2">
      <c r="A3" s="412" t="s">
        <v>560</v>
      </c>
      <c r="B3" s="413"/>
      <c r="C3" s="413"/>
      <c r="D3" s="413"/>
      <c r="E3" s="339"/>
      <c r="F3" s="339"/>
    </row>
    <row r="4" spans="1:6" ht="15" customHeight="1" thickBot="1" x14ac:dyDescent="0.3">
      <c r="A4" s="83"/>
      <c r="B4" s="46"/>
      <c r="C4" s="77"/>
      <c r="D4" s="84"/>
      <c r="E4" s="77"/>
    </row>
    <row r="5" spans="1:6" s="46" customFormat="1" ht="21" customHeight="1" x14ac:dyDescent="0.25">
      <c r="A5" s="356" t="s">
        <v>5</v>
      </c>
      <c r="B5" s="357" t="s">
        <v>6</v>
      </c>
      <c r="C5" s="357" t="s">
        <v>4</v>
      </c>
      <c r="D5" s="358" t="s">
        <v>2</v>
      </c>
      <c r="E5" s="341"/>
    </row>
    <row r="6" spans="1:6" s="46" customFormat="1" ht="15" customHeight="1" x14ac:dyDescent="0.25">
      <c r="A6" s="136" t="s">
        <v>9</v>
      </c>
      <c r="B6" s="12" t="s">
        <v>277</v>
      </c>
      <c r="C6" s="93">
        <v>31</v>
      </c>
      <c r="D6" s="381">
        <v>26</v>
      </c>
      <c r="E6" s="382"/>
    </row>
    <row r="7" spans="1:6" ht="15" customHeight="1" x14ac:dyDescent="0.2">
      <c r="A7" s="248" t="s">
        <v>320</v>
      </c>
      <c r="B7" s="245" t="s">
        <v>494</v>
      </c>
      <c r="C7" s="249">
        <v>16</v>
      </c>
      <c r="D7" s="320">
        <v>38</v>
      </c>
      <c r="E7" s="339"/>
    </row>
    <row r="8" spans="1:6" ht="15" customHeight="1" x14ac:dyDescent="0.2">
      <c r="A8" s="248" t="s">
        <v>321</v>
      </c>
      <c r="B8" s="245" t="s">
        <v>290</v>
      </c>
      <c r="C8" s="249">
        <v>15</v>
      </c>
      <c r="D8" s="320">
        <v>29</v>
      </c>
      <c r="E8" s="339"/>
    </row>
    <row r="9" spans="1:6" ht="15" customHeight="1" x14ac:dyDescent="0.2">
      <c r="A9" s="248" t="s">
        <v>322</v>
      </c>
      <c r="B9" s="245" t="s">
        <v>296</v>
      </c>
      <c r="C9" s="249">
        <v>13</v>
      </c>
      <c r="D9" s="320">
        <v>37</v>
      </c>
      <c r="E9" s="339"/>
    </row>
    <row r="10" spans="1:6" ht="15" customHeight="1" x14ac:dyDescent="0.2">
      <c r="A10" s="248" t="s">
        <v>323</v>
      </c>
      <c r="B10" s="245" t="s">
        <v>437</v>
      </c>
      <c r="C10" s="249">
        <v>11</v>
      </c>
      <c r="D10" s="320">
        <v>40</v>
      </c>
      <c r="E10" s="339"/>
    </row>
    <row r="11" spans="1:6" ht="15" customHeight="1" x14ac:dyDescent="0.2">
      <c r="A11" s="248" t="s">
        <v>324</v>
      </c>
      <c r="B11" s="245" t="s">
        <v>401</v>
      </c>
      <c r="C11" s="249">
        <v>10</v>
      </c>
      <c r="D11" s="320">
        <v>38</v>
      </c>
      <c r="E11" s="339"/>
    </row>
    <row r="12" spans="1:6" ht="15" customHeight="1" x14ac:dyDescent="0.2">
      <c r="A12" s="248" t="s">
        <v>325</v>
      </c>
      <c r="B12" s="245" t="s">
        <v>474</v>
      </c>
      <c r="C12" s="249">
        <v>8</v>
      </c>
      <c r="D12" s="320">
        <v>28</v>
      </c>
      <c r="E12" s="339"/>
    </row>
    <row r="13" spans="1:6" ht="15" customHeight="1" x14ac:dyDescent="0.2">
      <c r="A13" s="248" t="s">
        <v>326</v>
      </c>
      <c r="B13" s="245" t="s">
        <v>465</v>
      </c>
      <c r="C13" s="249">
        <v>5</v>
      </c>
      <c r="D13" s="320">
        <v>29</v>
      </c>
      <c r="E13" s="339"/>
    </row>
    <row r="14" spans="1:6" ht="15" customHeight="1" x14ac:dyDescent="0.2">
      <c r="A14" s="248"/>
      <c r="B14" s="245" t="s">
        <v>554</v>
      </c>
      <c r="C14" s="249">
        <v>5</v>
      </c>
      <c r="D14" s="320">
        <v>37</v>
      </c>
      <c r="E14" s="339"/>
    </row>
    <row r="15" spans="1:6" ht="15" customHeight="1" x14ac:dyDescent="0.2">
      <c r="A15" s="248"/>
      <c r="B15" s="245" t="s">
        <v>429</v>
      </c>
      <c r="C15" s="249">
        <v>5</v>
      </c>
      <c r="D15" s="320">
        <v>38</v>
      </c>
      <c r="E15" s="339"/>
    </row>
    <row r="16" spans="1:6" ht="15" customHeight="1" x14ac:dyDescent="0.2">
      <c r="A16" s="248"/>
      <c r="B16" s="245" t="s">
        <v>432</v>
      </c>
      <c r="C16" s="249">
        <v>5</v>
      </c>
      <c r="D16" s="320">
        <v>38</v>
      </c>
      <c r="E16" s="339"/>
    </row>
    <row r="17" spans="1:5" ht="15" customHeight="1" x14ac:dyDescent="0.2">
      <c r="A17" s="248"/>
      <c r="B17" s="245" t="s">
        <v>508</v>
      </c>
      <c r="C17" s="249">
        <v>5</v>
      </c>
      <c r="D17" s="320">
        <v>45</v>
      </c>
      <c r="E17" s="339"/>
    </row>
    <row r="18" spans="1:5" ht="15" customHeight="1" x14ac:dyDescent="0.2">
      <c r="A18" s="248" t="s">
        <v>331</v>
      </c>
      <c r="B18" s="245" t="s">
        <v>562</v>
      </c>
      <c r="C18" s="249">
        <v>4</v>
      </c>
      <c r="D18" s="320">
        <v>30</v>
      </c>
      <c r="E18" s="339"/>
    </row>
    <row r="19" spans="1:5" ht="15" customHeight="1" x14ac:dyDescent="0.2">
      <c r="A19" s="248"/>
      <c r="B19" s="245" t="s">
        <v>295</v>
      </c>
      <c r="C19" s="249">
        <v>4</v>
      </c>
      <c r="D19" s="320">
        <v>36</v>
      </c>
      <c r="E19" s="339"/>
    </row>
    <row r="20" spans="1:5" ht="15" customHeight="1" x14ac:dyDescent="0.2">
      <c r="A20" s="248" t="s">
        <v>373</v>
      </c>
      <c r="B20" s="245" t="s">
        <v>275</v>
      </c>
      <c r="C20" s="249">
        <v>3</v>
      </c>
      <c r="D20" s="320">
        <v>7</v>
      </c>
      <c r="E20" s="339"/>
    </row>
    <row r="21" spans="1:5" ht="15" customHeight="1" x14ac:dyDescent="0.2">
      <c r="A21" s="248"/>
      <c r="B21" s="245" t="s">
        <v>276</v>
      </c>
      <c r="C21" s="249">
        <v>3</v>
      </c>
      <c r="D21" s="320">
        <v>10</v>
      </c>
      <c r="E21" s="339"/>
    </row>
    <row r="22" spans="1:5" ht="15" customHeight="1" x14ac:dyDescent="0.2">
      <c r="A22" s="248" t="s">
        <v>405</v>
      </c>
      <c r="B22" s="245" t="s">
        <v>527</v>
      </c>
      <c r="C22" s="249">
        <v>2</v>
      </c>
      <c r="D22" s="320">
        <v>4</v>
      </c>
      <c r="E22" s="339"/>
    </row>
    <row r="23" spans="1:5" ht="15" customHeight="1" x14ac:dyDescent="0.2">
      <c r="A23" s="248"/>
      <c r="B23" s="245" t="s">
        <v>513</v>
      </c>
      <c r="C23" s="249">
        <v>2</v>
      </c>
      <c r="D23" s="320">
        <v>36</v>
      </c>
      <c r="E23" s="339"/>
    </row>
    <row r="24" spans="1:5" ht="15" customHeight="1" x14ac:dyDescent="0.2">
      <c r="A24" s="248" t="s">
        <v>426</v>
      </c>
      <c r="B24" s="245" t="s">
        <v>284</v>
      </c>
      <c r="C24" s="249">
        <v>1</v>
      </c>
      <c r="D24" s="320">
        <v>3</v>
      </c>
      <c r="E24" s="339"/>
    </row>
    <row r="25" spans="1:5" ht="15" customHeight="1" x14ac:dyDescent="0.2">
      <c r="A25" s="248"/>
      <c r="B25" s="245" t="s">
        <v>566</v>
      </c>
      <c r="C25" s="249">
        <v>1</v>
      </c>
      <c r="D25" s="320">
        <v>4</v>
      </c>
      <c r="E25" s="339"/>
    </row>
    <row r="26" spans="1:5" ht="15" customHeight="1" x14ac:dyDescent="0.2">
      <c r="A26" s="248"/>
      <c r="B26" s="245" t="s">
        <v>434</v>
      </c>
      <c r="C26" s="249">
        <v>1</v>
      </c>
      <c r="D26" s="320">
        <v>6</v>
      </c>
      <c r="E26" s="339"/>
    </row>
    <row r="27" spans="1:5" ht="15" customHeight="1" x14ac:dyDescent="0.2">
      <c r="A27" s="248"/>
      <c r="B27" s="245" t="s">
        <v>348</v>
      </c>
      <c r="C27" s="249">
        <v>1</v>
      </c>
      <c r="D27" s="320">
        <v>6</v>
      </c>
      <c r="E27" s="339"/>
    </row>
    <row r="28" spans="1:5" ht="15" customHeight="1" x14ac:dyDescent="0.2">
      <c r="A28" s="248"/>
      <c r="B28" s="245" t="s">
        <v>565</v>
      </c>
      <c r="C28" s="249">
        <v>1</v>
      </c>
      <c r="D28" s="320">
        <v>7</v>
      </c>
      <c r="E28" s="339"/>
    </row>
    <row r="29" spans="1:5" ht="15" customHeight="1" x14ac:dyDescent="0.2">
      <c r="A29" s="248"/>
      <c r="B29" s="245" t="s">
        <v>489</v>
      </c>
      <c r="C29" s="249">
        <v>1</v>
      </c>
      <c r="D29" s="320">
        <v>9</v>
      </c>
      <c r="E29" s="339"/>
    </row>
    <row r="30" spans="1:5" ht="15" customHeight="1" x14ac:dyDescent="0.2">
      <c r="A30" s="248"/>
      <c r="B30" s="245" t="s">
        <v>561</v>
      </c>
      <c r="C30" s="249">
        <v>1</v>
      </c>
      <c r="D30" s="320">
        <v>12</v>
      </c>
      <c r="E30" s="339"/>
    </row>
    <row r="31" spans="1:5" ht="15" customHeight="1" x14ac:dyDescent="0.2">
      <c r="A31" s="248"/>
      <c r="B31" s="245" t="s">
        <v>512</v>
      </c>
      <c r="C31" s="249">
        <v>1</v>
      </c>
      <c r="D31" s="320">
        <v>12</v>
      </c>
      <c r="E31" s="339"/>
    </row>
    <row r="32" spans="1:5" ht="15" customHeight="1" x14ac:dyDescent="0.2">
      <c r="A32" s="248"/>
      <c r="B32" s="245" t="s">
        <v>564</v>
      </c>
      <c r="C32" s="249">
        <v>1</v>
      </c>
      <c r="D32" s="320">
        <v>15</v>
      </c>
      <c r="E32" s="339"/>
    </row>
    <row r="33" spans="1:9" ht="15" customHeight="1" x14ac:dyDescent="0.2">
      <c r="A33" s="248"/>
      <c r="B33" s="245" t="s">
        <v>563</v>
      </c>
      <c r="C33" s="249">
        <v>1</v>
      </c>
      <c r="D33" s="320">
        <v>24</v>
      </c>
      <c r="E33" s="339"/>
    </row>
    <row r="34" spans="1:9" ht="15" customHeight="1" x14ac:dyDescent="0.2">
      <c r="A34" s="248"/>
      <c r="B34" s="245" t="s">
        <v>464</v>
      </c>
      <c r="C34" s="249">
        <v>1</v>
      </c>
      <c r="D34" s="320">
        <v>28</v>
      </c>
      <c r="E34" s="339"/>
    </row>
    <row r="35" spans="1:9" ht="15" customHeight="1" x14ac:dyDescent="0.2">
      <c r="A35" s="248"/>
      <c r="B35" s="245" t="s">
        <v>505</v>
      </c>
      <c r="C35" s="249">
        <v>1</v>
      </c>
      <c r="D35" s="320">
        <v>34</v>
      </c>
      <c r="E35" s="339"/>
    </row>
    <row r="36" spans="1:9" ht="15" customHeight="1" thickBot="1" x14ac:dyDescent="0.25">
      <c r="A36" s="248"/>
      <c r="B36" s="245" t="s">
        <v>510</v>
      </c>
      <c r="C36" s="249">
        <v>1</v>
      </c>
      <c r="D36" s="320">
        <v>36</v>
      </c>
      <c r="E36" s="339"/>
    </row>
    <row r="37" spans="1:9" s="90" customFormat="1" ht="15" customHeight="1" x14ac:dyDescent="0.2">
      <c r="A37" s="269"/>
      <c r="B37" s="270"/>
      <c r="C37" s="271"/>
      <c r="D37" s="349"/>
      <c r="F37" s="77"/>
      <c r="G37" s="77"/>
      <c r="H37" s="77"/>
      <c r="I37" s="77"/>
    </row>
    <row r="38" spans="1:9" s="90" customFormat="1" ht="15" customHeight="1" x14ac:dyDescent="0.2">
      <c r="A38" s="350">
        <f>COUNT(C6:C36)</f>
        <v>31</v>
      </c>
      <c r="B38" s="69" t="s">
        <v>209</v>
      </c>
      <c r="C38" s="347">
        <f>SUM(C6:C36)</f>
        <v>160</v>
      </c>
      <c r="D38" s="80"/>
      <c r="F38" s="77"/>
      <c r="G38" s="77"/>
      <c r="H38" s="77"/>
      <c r="I38" s="77"/>
    </row>
    <row r="39" spans="1:9" s="90" customFormat="1" ht="15" customHeight="1" x14ac:dyDescent="0.2">
      <c r="A39" s="360">
        <f>SUM(C6:C36)/A38</f>
        <v>5.161290322580645</v>
      </c>
      <c r="B39" s="348" t="s">
        <v>221</v>
      </c>
      <c r="C39" s="347"/>
      <c r="D39" s="80"/>
      <c r="F39" s="77"/>
      <c r="G39" s="77"/>
      <c r="H39" s="77"/>
      <c r="I39" s="77"/>
    </row>
    <row r="40" spans="1:9" s="90" customFormat="1" ht="15" customHeight="1" thickBot="1" x14ac:dyDescent="0.25">
      <c r="A40" s="352"/>
      <c r="B40" s="353"/>
      <c r="C40" s="354"/>
      <c r="D40" s="355"/>
      <c r="F40" s="77"/>
      <c r="G40" s="77"/>
      <c r="H40" s="77"/>
      <c r="I40" s="77"/>
    </row>
    <row r="41" spans="1:9" s="90" customFormat="1" ht="15" customHeight="1" x14ac:dyDescent="0.2">
      <c r="A41" s="302"/>
      <c r="B41" s="303"/>
      <c r="C41" s="304"/>
      <c r="D41" s="301"/>
      <c r="F41" s="77"/>
      <c r="G41" s="77"/>
      <c r="H41" s="77"/>
      <c r="I41" s="77"/>
    </row>
    <row r="42" spans="1:9" s="90" customFormat="1" ht="15" customHeight="1" x14ac:dyDescent="0.2">
      <c r="A42" s="302"/>
      <c r="B42" s="303"/>
      <c r="C42" s="304"/>
      <c r="D42" s="301"/>
      <c r="F42" s="77"/>
      <c r="G42" s="77"/>
      <c r="H42" s="77"/>
      <c r="I42" s="77"/>
    </row>
    <row r="43" spans="1:9" s="90" customFormat="1" ht="12.2" customHeight="1" x14ac:dyDescent="0.2">
      <c r="A43" s="305"/>
      <c r="B43" s="300"/>
      <c r="C43" s="304"/>
      <c r="D43" s="301"/>
      <c r="F43" s="77"/>
      <c r="G43" s="77"/>
      <c r="H43" s="77"/>
      <c r="I43" s="77"/>
    </row>
    <row r="45" spans="1:9" s="90" customFormat="1" x14ac:dyDescent="0.2">
      <c r="B45" s="39"/>
      <c r="F45" s="77"/>
      <c r="G45" s="77"/>
      <c r="H45" s="77"/>
      <c r="I45" s="77"/>
    </row>
  </sheetData>
  <sortState xmlns:xlrd2="http://schemas.microsoft.com/office/spreadsheetml/2017/richdata2" ref="B6:D36">
    <sortCondition descending="1" ref="C6:C36"/>
    <sortCondition ref="D6:D36"/>
    <sortCondition ref="B6:B36"/>
  </sortState>
  <mergeCells count="2">
    <mergeCell ref="C1:D1"/>
    <mergeCell ref="A3:D3"/>
  </mergeCells>
  <phoneticPr fontId="21" type="noConversion"/>
  <printOptions horizontalCentered="1"/>
  <pageMargins left="0.78740157480314965" right="0.78740157480314965" top="0.59055118110236227" bottom="0.59055118110236227" header="0.19685039370078741" footer="0.19685039370078741"/>
  <pageSetup paperSize="9" orientation="portrait" horizontalDpi="4294967294" verticalDpi="300" r:id="rId1"/>
  <headerFooter alignWithMargins="0">
    <oddFooter>&amp;A&amp;RSeite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BE76F-432F-4CBF-BFA4-2A3C320D4984}">
  <dimension ref="A1:I53"/>
  <sheetViews>
    <sheetView zoomScaleNormal="100" zoomScalePageLayoutView="75" workbookViewId="0">
      <selection activeCell="B46" sqref="B46"/>
    </sheetView>
  </sheetViews>
  <sheetFormatPr baseColWidth="10" defaultRowHeight="15" x14ac:dyDescent="0.2"/>
  <cols>
    <col min="1" max="1" width="10.85546875" style="90" customWidth="1"/>
    <col min="2" max="2" width="33.7109375" style="39" customWidth="1"/>
    <col min="3" max="4" width="16.5703125" style="90" customWidth="1"/>
    <col min="5" max="5" width="24.42578125" style="90" customWidth="1"/>
    <col min="6" max="6" width="9.7109375" style="77" customWidth="1"/>
    <col min="7" max="7" width="28.7109375" style="77" customWidth="1"/>
    <col min="8" max="9" width="12.7109375" style="77" customWidth="1"/>
    <col min="10" max="16384" width="11.42578125" style="77"/>
  </cols>
  <sheetData>
    <row r="1" spans="1:6" s="373" customFormat="1" ht="21" customHeight="1" x14ac:dyDescent="0.3">
      <c r="A1" s="372" t="s">
        <v>0</v>
      </c>
      <c r="B1" s="152"/>
      <c r="C1" s="416" t="s">
        <v>579</v>
      </c>
      <c r="D1" s="417"/>
    </row>
    <row r="2" spans="1:6" s="305" customFormat="1" ht="21" customHeight="1" x14ac:dyDescent="0.2">
      <c r="A2" s="90"/>
      <c r="B2" s="90"/>
      <c r="C2" s="90"/>
      <c r="D2" s="90"/>
      <c r="E2" s="90"/>
    </row>
    <row r="3" spans="1:6" s="340" customFormat="1" ht="21" customHeight="1" x14ac:dyDescent="0.2">
      <c r="A3" s="412" t="s">
        <v>580</v>
      </c>
      <c r="B3" s="413"/>
      <c r="C3" s="413"/>
      <c r="D3" s="413"/>
      <c r="E3" s="339"/>
      <c r="F3" s="339"/>
    </row>
    <row r="4" spans="1:6" ht="21" customHeight="1" thickBot="1" x14ac:dyDescent="0.3">
      <c r="A4" s="83"/>
      <c r="B4" s="46"/>
      <c r="C4" s="77"/>
      <c r="D4" s="84"/>
      <c r="E4" s="77"/>
    </row>
    <row r="5" spans="1:6" s="46" customFormat="1" ht="21" customHeight="1" x14ac:dyDescent="0.25">
      <c r="A5" s="356" t="s">
        <v>5</v>
      </c>
      <c r="B5" s="357" t="s">
        <v>6</v>
      </c>
      <c r="C5" s="357" t="s">
        <v>4</v>
      </c>
      <c r="D5" s="358" t="s">
        <v>2</v>
      </c>
      <c r="E5" s="341"/>
    </row>
    <row r="6" spans="1:6" s="46" customFormat="1" ht="15" customHeight="1" x14ac:dyDescent="0.25">
      <c r="A6" s="136" t="s">
        <v>9</v>
      </c>
      <c r="B6" s="12" t="s">
        <v>277</v>
      </c>
      <c r="C6" s="93">
        <v>30</v>
      </c>
      <c r="D6" s="381">
        <v>20</v>
      </c>
      <c r="E6" s="382"/>
    </row>
    <row r="7" spans="1:6" ht="15" customHeight="1" x14ac:dyDescent="0.2">
      <c r="A7" s="248" t="s">
        <v>320</v>
      </c>
      <c r="B7" s="245" t="s">
        <v>437</v>
      </c>
      <c r="C7" s="249">
        <v>16</v>
      </c>
      <c r="D7" s="320">
        <v>37</v>
      </c>
      <c r="E7" s="339"/>
    </row>
    <row r="8" spans="1:6" ht="15" customHeight="1" x14ac:dyDescent="0.2">
      <c r="A8" s="248" t="s">
        <v>321</v>
      </c>
      <c r="B8" s="245" t="s">
        <v>296</v>
      </c>
      <c r="C8" s="249">
        <v>14</v>
      </c>
      <c r="D8" s="320">
        <v>29</v>
      </c>
      <c r="E8" s="339"/>
    </row>
    <row r="9" spans="1:6" ht="15" customHeight="1" x14ac:dyDescent="0.2">
      <c r="A9" s="248" t="s">
        <v>322</v>
      </c>
      <c r="B9" s="245" t="s">
        <v>290</v>
      </c>
      <c r="C9" s="249">
        <v>12</v>
      </c>
      <c r="D9" s="320">
        <v>24</v>
      </c>
      <c r="E9" s="339"/>
    </row>
    <row r="10" spans="1:6" ht="15" customHeight="1" x14ac:dyDescent="0.2">
      <c r="A10" s="248" t="s">
        <v>323</v>
      </c>
      <c r="B10" s="245" t="s">
        <v>588</v>
      </c>
      <c r="C10" s="249">
        <v>10</v>
      </c>
      <c r="D10" s="320">
        <v>13</v>
      </c>
      <c r="E10" s="339"/>
    </row>
    <row r="11" spans="1:6" ht="15" customHeight="1" x14ac:dyDescent="0.2">
      <c r="A11" s="248"/>
      <c r="B11" s="245" t="s">
        <v>565</v>
      </c>
      <c r="C11" s="249">
        <v>10</v>
      </c>
      <c r="D11" s="320">
        <v>24</v>
      </c>
      <c r="E11" s="339"/>
    </row>
    <row r="12" spans="1:6" ht="15" customHeight="1" x14ac:dyDescent="0.2">
      <c r="A12" s="248"/>
      <c r="B12" s="245" t="s">
        <v>494</v>
      </c>
      <c r="C12" s="249">
        <v>10</v>
      </c>
      <c r="D12" s="320">
        <v>32</v>
      </c>
      <c r="E12" s="339"/>
    </row>
    <row r="13" spans="1:6" ht="15" customHeight="1" x14ac:dyDescent="0.2">
      <c r="A13" s="248" t="s">
        <v>326</v>
      </c>
      <c r="B13" s="245" t="s">
        <v>474</v>
      </c>
      <c r="C13" s="249">
        <v>8</v>
      </c>
      <c r="D13" s="320">
        <v>30</v>
      </c>
      <c r="E13" s="339"/>
    </row>
    <row r="14" spans="1:6" ht="15" customHeight="1" x14ac:dyDescent="0.2">
      <c r="A14" s="248"/>
      <c r="B14" s="245" t="s">
        <v>432</v>
      </c>
      <c r="C14" s="249">
        <v>8</v>
      </c>
      <c r="D14" s="320">
        <v>35</v>
      </c>
      <c r="E14" s="339"/>
    </row>
    <row r="15" spans="1:6" ht="15" customHeight="1" x14ac:dyDescent="0.2">
      <c r="A15" s="248"/>
      <c r="B15" s="245" t="s">
        <v>564</v>
      </c>
      <c r="C15" s="249">
        <v>8</v>
      </c>
      <c r="D15" s="320">
        <v>44</v>
      </c>
      <c r="E15" s="339"/>
    </row>
    <row r="16" spans="1:6" ht="15" customHeight="1" x14ac:dyDescent="0.2">
      <c r="A16" s="248" t="s">
        <v>329</v>
      </c>
      <c r="B16" s="245" t="s">
        <v>275</v>
      </c>
      <c r="C16" s="249">
        <v>7</v>
      </c>
      <c r="D16" s="320">
        <v>15</v>
      </c>
      <c r="E16" s="339"/>
    </row>
    <row r="17" spans="1:5" ht="15" customHeight="1" x14ac:dyDescent="0.2">
      <c r="A17" s="248"/>
      <c r="B17" s="245" t="s">
        <v>295</v>
      </c>
      <c r="C17" s="249">
        <v>7</v>
      </c>
      <c r="D17" s="320">
        <v>22</v>
      </c>
      <c r="E17" s="339"/>
    </row>
    <row r="18" spans="1:5" ht="15" customHeight="1" x14ac:dyDescent="0.2">
      <c r="A18" s="248"/>
      <c r="B18" s="245" t="s">
        <v>401</v>
      </c>
      <c r="C18" s="249">
        <v>7</v>
      </c>
      <c r="D18" s="320">
        <v>33</v>
      </c>
      <c r="E18" s="339"/>
    </row>
    <row r="19" spans="1:5" ht="15" customHeight="1" x14ac:dyDescent="0.2">
      <c r="A19" s="248" t="s">
        <v>332</v>
      </c>
      <c r="B19" s="245" t="s">
        <v>582</v>
      </c>
      <c r="C19" s="249">
        <v>6</v>
      </c>
      <c r="D19" s="320">
        <v>14</v>
      </c>
      <c r="E19" s="339"/>
    </row>
    <row r="20" spans="1:5" ht="15" customHeight="1" x14ac:dyDescent="0.2">
      <c r="A20" s="248"/>
      <c r="B20" s="245" t="s">
        <v>508</v>
      </c>
      <c r="C20" s="249">
        <v>6</v>
      </c>
      <c r="D20" s="320">
        <v>22</v>
      </c>
      <c r="E20" s="339"/>
    </row>
    <row r="21" spans="1:5" ht="15" customHeight="1" x14ac:dyDescent="0.2">
      <c r="A21" s="248" t="s">
        <v>425</v>
      </c>
      <c r="B21" s="245" t="s">
        <v>581</v>
      </c>
      <c r="C21" s="249">
        <v>4</v>
      </c>
      <c r="D21" s="320">
        <v>27</v>
      </c>
      <c r="E21" s="339"/>
    </row>
    <row r="22" spans="1:5" ht="15" customHeight="1" x14ac:dyDescent="0.2">
      <c r="A22" s="248"/>
      <c r="B22" s="245" t="s">
        <v>429</v>
      </c>
      <c r="C22" s="249">
        <v>4</v>
      </c>
      <c r="D22" s="320">
        <v>33</v>
      </c>
      <c r="E22" s="339"/>
    </row>
    <row r="23" spans="1:5" ht="15" customHeight="1" x14ac:dyDescent="0.2">
      <c r="A23" s="248" t="s">
        <v>333</v>
      </c>
      <c r="B23" s="245" t="s">
        <v>348</v>
      </c>
      <c r="C23" s="249">
        <v>3</v>
      </c>
      <c r="D23" s="320">
        <v>10</v>
      </c>
      <c r="E23" s="339"/>
    </row>
    <row r="24" spans="1:5" ht="15" customHeight="1" x14ac:dyDescent="0.2">
      <c r="A24" s="248"/>
      <c r="B24" s="245" t="s">
        <v>586</v>
      </c>
      <c r="C24" s="249">
        <v>3</v>
      </c>
      <c r="D24" s="320">
        <v>17</v>
      </c>
      <c r="E24" s="339"/>
    </row>
    <row r="25" spans="1:5" ht="15" customHeight="1" x14ac:dyDescent="0.2">
      <c r="A25" s="248"/>
      <c r="B25" s="245" t="s">
        <v>510</v>
      </c>
      <c r="C25" s="249">
        <v>3</v>
      </c>
      <c r="D25" s="320">
        <v>32</v>
      </c>
      <c r="E25" s="339"/>
    </row>
    <row r="26" spans="1:5" ht="15" customHeight="1" x14ac:dyDescent="0.2">
      <c r="A26" s="248" t="s">
        <v>556</v>
      </c>
      <c r="B26" s="245" t="s">
        <v>314</v>
      </c>
      <c r="C26" s="249">
        <v>2</v>
      </c>
      <c r="D26" s="320">
        <v>8</v>
      </c>
      <c r="E26" s="339"/>
    </row>
    <row r="27" spans="1:5" ht="15" customHeight="1" x14ac:dyDescent="0.2">
      <c r="A27" s="248"/>
      <c r="B27" s="245" t="s">
        <v>589</v>
      </c>
      <c r="C27" s="249">
        <v>2</v>
      </c>
      <c r="D27" s="320">
        <v>13</v>
      </c>
      <c r="E27" s="339"/>
    </row>
    <row r="28" spans="1:5" ht="15" customHeight="1" x14ac:dyDescent="0.2">
      <c r="A28" s="248"/>
      <c r="B28" s="245" t="s">
        <v>465</v>
      </c>
      <c r="C28" s="249">
        <v>2</v>
      </c>
      <c r="D28" s="320">
        <v>17</v>
      </c>
      <c r="E28" s="339"/>
    </row>
    <row r="29" spans="1:5" ht="15" customHeight="1" x14ac:dyDescent="0.2">
      <c r="A29" s="248"/>
      <c r="B29" s="245" t="s">
        <v>512</v>
      </c>
      <c r="C29" s="249">
        <v>2</v>
      </c>
      <c r="D29" s="320">
        <v>27</v>
      </c>
      <c r="E29" s="339"/>
    </row>
    <row r="30" spans="1:5" ht="15" customHeight="1" x14ac:dyDescent="0.2">
      <c r="A30" s="248"/>
      <c r="B30" s="245" t="s">
        <v>505</v>
      </c>
      <c r="C30" s="249">
        <v>2</v>
      </c>
      <c r="D30" s="320">
        <v>29</v>
      </c>
      <c r="E30" s="339"/>
    </row>
    <row r="31" spans="1:5" ht="15" customHeight="1" x14ac:dyDescent="0.2">
      <c r="A31" s="248"/>
      <c r="B31" s="245" t="s">
        <v>413</v>
      </c>
      <c r="C31" s="249">
        <v>2</v>
      </c>
      <c r="D31" s="320">
        <v>41</v>
      </c>
      <c r="E31" s="339"/>
    </row>
    <row r="32" spans="1:5" ht="15" customHeight="1" x14ac:dyDescent="0.2">
      <c r="A32" s="248" t="s">
        <v>594</v>
      </c>
      <c r="B32" s="245" t="s">
        <v>593</v>
      </c>
      <c r="C32" s="249">
        <v>1</v>
      </c>
      <c r="D32" s="320">
        <v>4</v>
      </c>
      <c r="E32" s="339"/>
    </row>
    <row r="33" spans="1:9" ht="15" customHeight="1" x14ac:dyDescent="0.2">
      <c r="A33" s="248"/>
      <c r="B33" s="245" t="s">
        <v>585</v>
      </c>
      <c r="C33" s="249">
        <v>1</v>
      </c>
      <c r="D33" s="320">
        <v>7</v>
      </c>
      <c r="E33" s="339"/>
    </row>
    <row r="34" spans="1:9" ht="15" customHeight="1" x14ac:dyDescent="0.2">
      <c r="A34" s="248"/>
      <c r="B34" s="245" t="s">
        <v>592</v>
      </c>
      <c r="C34" s="249">
        <v>1</v>
      </c>
      <c r="D34" s="320">
        <v>9</v>
      </c>
      <c r="E34" s="339"/>
    </row>
    <row r="35" spans="1:9" ht="15" customHeight="1" x14ac:dyDescent="0.2">
      <c r="A35" s="248"/>
      <c r="B35" s="245" t="s">
        <v>591</v>
      </c>
      <c r="C35" s="249">
        <v>1</v>
      </c>
      <c r="D35" s="320">
        <v>11</v>
      </c>
      <c r="E35" s="339"/>
    </row>
    <row r="36" spans="1:9" ht="15" customHeight="1" x14ac:dyDescent="0.2">
      <c r="A36" s="248"/>
      <c r="B36" s="245" t="s">
        <v>513</v>
      </c>
      <c r="C36" s="249">
        <v>1</v>
      </c>
      <c r="D36" s="320">
        <v>13</v>
      </c>
      <c r="E36" s="339"/>
    </row>
    <row r="37" spans="1:9" ht="15" customHeight="1" x14ac:dyDescent="0.2">
      <c r="A37" s="248"/>
      <c r="B37" s="245" t="s">
        <v>590</v>
      </c>
      <c r="C37" s="249">
        <v>1</v>
      </c>
      <c r="D37" s="320">
        <v>13</v>
      </c>
      <c r="E37" s="339"/>
    </row>
    <row r="38" spans="1:9" ht="15" customHeight="1" x14ac:dyDescent="0.2">
      <c r="A38" s="248"/>
      <c r="B38" s="245" t="s">
        <v>587</v>
      </c>
      <c r="C38" s="249">
        <v>1</v>
      </c>
      <c r="D38" s="320">
        <v>16</v>
      </c>
      <c r="E38" s="339"/>
    </row>
    <row r="39" spans="1:9" ht="15" customHeight="1" x14ac:dyDescent="0.2">
      <c r="A39" s="248"/>
      <c r="B39" s="245" t="s">
        <v>464</v>
      </c>
      <c r="C39" s="249">
        <v>1</v>
      </c>
      <c r="D39" s="320">
        <v>18</v>
      </c>
      <c r="E39" s="339"/>
    </row>
    <row r="40" spans="1:9" ht="15" customHeight="1" x14ac:dyDescent="0.2">
      <c r="A40" s="248"/>
      <c r="B40" s="245" t="s">
        <v>584</v>
      </c>
      <c r="C40" s="249">
        <v>1</v>
      </c>
      <c r="D40" s="320">
        <v>21</v>
      </c>
      <c r="E40" s="339"/>
    </row>
    <row r="41" spans="1:9" ht="15" customHeight="1" x14ac:dyDescent="0.2">
      <c r="A41" s="248"/>
      <c r="B41" s="245" t="s">
        <v>583</v>
      </c>
      <c r="C41" s="249">
        <v>1</v>
      </c>
      <c r="D41" s="320">
        <v>22</v>
      </c>
      <c r="E41" s="339"/>
    </row>
    <row r="42" spans="1:9" ht="15" customHeight="1" x14ac:dyDescent="0.2">
      <c r="A42" s="248"/>
      <c r="B42" s="245" t="s">
        <v>562</v>
      </c>
      <c r="C42" s="249">
        <v>1</v>
      </c>
      <c r="D42" s="320">
        <v>30</v>
      </c>
      <c r="E42" s="339"/>
    </row>
    <row r="43" spans="1:9" ht="15" customHeight="1" x14ac:dyDescent="0.2">
      <c r="A43" s="248"/>
      <c r="B43" s="245" t="s">
        <v>554</v>
      </c>
      <c r="C43" s="249">
        <v>1</v>
      </c>
      <c r="D43" s="320">
        <v>33</v>
      </c>
      <c r="E43" s="339"/>
    </row>
    <row r="44" spans="1:9" ht="15" customHeight="1" thickBot="1" x14ac:dyDescent="0.25">
      <c r="A44" s="248"/>
      <c r="B44" s="245" t="s">
        <v>488</v>
      </c>
      <c r="C44" s="249">
        <v>1</v>
      </c>
      <c r="D44" s="320">
        <v>39</v>
      </c>
      <c r="E44" s="339"/>
    </row>
    <row r="45" spans="1:9" s="90" customFormat="1" ht="15" customHeight="1" x14ac:dyDescent="0.2">
      <c r="A45" s="269"/>
      <c r="B45" s="270"/>
      <c r="C45" s="271"/>
      <c r="D45" s="349"/>
      <c r="F45" s="77"/>
      <c r="G45" s="77"/>
      <c r="H45" s="77"/>
      <c r="I45" s="77"/>
    </row>
    <row r="46" spans="1:9" s="90" customFormat="1" ht="15" customHeight="1" x14ac:dyDescent="0.2">
      <c r="A46" s="350">
        <f>COUNT(C6:C44)</f>
        <v>39</v>
      </c>
      <c r="B46" s="69" t="s">
        <v>209</v>
      </c>
      <c r="C46" s="347">
        <f>SUM(C6:C44)</f>
        <v>201</v>
      </c>
      <c r="D46" s="80"/>
      <c r="F46" s="77"/>
      <c r="G46" s="77"/>
      <c r="H46" s="77"/>
      <c r="I46" s="77"/>
    </row>
    <row r="47" spans="1:9" s="90" customFormat="1" ht="15" customHeight="1" x14ac:dyDescent="0.2">
      <c r="A47" s="360">
        <f>SUM(C6:C44)/A46</f>
        <v>5.1538461538461542</v>
      </c>
      <c r="B47" s="348" t="s">
        <v>595</v>
      </c>
      <c r="C47" s="347"/>
      <c r="D47" s="80"/>
      <c r="F47" s="77"/>
      <c r="G47" s="77"/>
      <c r="H47" s="77"/>
      <c r="I47" s="77"/>
    </row>
    <row r="48" spans="1:9" s="90" customFormat="1" ht="15" customHeight="1" thickBot="1" x14ac:dyDescent="0.25">
      <c r="A48" s="352"/>
      <c r="B48" s="353"/>
      <c r="C48" s="354"/>
      <c r="D48" s="355"/>
      <c r="F48" s="77"/>
      <c r="G48" s="77"/>
      <c r="H48" s="77"/>
      <c r="I48" s="77"/>
    </row>
    <row r="49" spans="1:9" s="90" customFormat="1" ht="15" customHeight="1" x14ac:dyDescent="0.2">
      <c r="A49" s="302"/>
      <c r="B49" s="303"/>
      <c r="C49" s="304"/>
      <c r="D49" s="301"/>
      <c r="F49" s="77"/>
      <c r="G49" s="77"/>
      <c r="H49" s="77"/>
      <c r="I49" s="77"/>
    </row>
    <row r="50" spans="1:9" s="90" customFormat="1" ht="15" customHeight="1" x14ac:dyDescent="0.2">
      <c r="A50" s="302"/>
      <c r="B50" s="303"/>
      <c r="C50" s="304"/>
      <c r="D50" s="301"/>
      <c r="F50" s="77"/>
      <c r="G50" s="77"/>
      <c r="H50" s="77"/>
      <c r="I50" s="77"/>
    </row>
    <row r="51" spans="1:9" s="90" customFormat="1" ht="12.2" customHeight="1" x14ac:dyDescent="0.2">
      <c r="A51" s="305"/>
      <c r="B51" s="300"/>
      <c r="C51" s="304"/>
      <c r="D51" s="301"/>
      <c r="F51" s="77"/>
      <c r="G51" s="77"/>
      <c r="H51" s="77"/>
      <c r="I51" s="77"/>
    </row>
    <row r="53" spans="1:9" s="90" customFormat="1" x14ac:dyDescent="0.2">
      <c r="B53" s="39"/>
      <c r="F53" s="77"/>
      <c r="G53" s="77"/>
      <c r="H53" s="77"/>
      <c r="I53" s="77"/>
    </row>
  </sheetData>
  <sortState xmlns:xlrd2="http://schemas.microsoft.com/office/spreadsheetml/2017/richdata2" ref="B6:D44">
    <sortCondition descending="1" ref="C6:C44"/>
    <sortCondition ref="D6:D44"/>
    <sortCondition ref="B6:B44"/>
  </sortState>
  <mergeCells count="2">
    <mergeCell ref="C1:D1"/>
    <mergeCell ref="A3:D3"/>
  </mergeCells>
  <phoneticPr fontId="25" type="noConversion"/>
  <printOptions horizontalCentered="1"/>
  <pageMargins left="0.78740157480314965" right="0.78740157480314965" top="0.78740157480314965" bottom="0.59055118110236227" header="0.27559055118110237" footer="0.27559055118110237"/>
  <pageSetup paperSize="9" orientation="portrait" horizontalDpi="4294967294" verticalDpi="300" r:id="rId1"/>
  <headerFooter alignWithMargins="0">
    <oddFooter>&amp;A&amp;RSeite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98469-95A6-4646-83C7-2E97E83A1BCF}">
  <dimension ref="A1:I49"/>
  <sheetViews>
    <sheetView zoomScaleNormal="100" zoomScalePageLayoutView="75" workbookViewId="0">
      <selection activeCell="C1" sqref="C1:D1"/>
    </sheetView>
  </sheetViews>
  <sheetFormatPr baseColWidth="10" defaultRowHeight="15" x14ac:dyDescent="0.2"/>
  <cols>
    <col min="1" max="1" width="10.85546875" style="90" customWidth="1"/>
    <col min="2" max="2" width="33.7109375" style="39" customWidth="1"/>
    <col min="3" max="4" width="16.5703125" style="90" customWidth="1"/>
    <col min="5" max="5" width="24.42578125" style="90" customWidth="1"/>
    <col min="6" max="6" width="9.7109375" style="77" customWidth="1"/>
    <col min="7" max="7" width="28.7109375" style="77" customWidth="1"/>
    <col min="8" max="9" width="12.7109375" style="77" customWidth="1"/>
    <col min="10" max="16384" width="11.42578125" style="77"/>
  </cols>
  <sheetData>
    <row r="1" spans="1:6" s="373" customFormat="1" ht="21" customHeight="1" x14ac:dyDescent="0.3">
      <c r="A1" s="372" t="s">
        <v>0</v>
      </c>
      <c r="B1" s="152"/>
      <c r="C1" s="416" t="s">
        <v>626</v>
      </c>
      <c r="D1" s="417"/>
    </row>
    <row r="2" spans="1:6" s="305" customFormat="1" ht="21" customHeight="1" x14ac:dyDescent="0.2">
      <c r="A2" s="90"/>
      <c r="B2" s="90"/>
      <c r="C2" s="90"/>
      <c r="D2" s="90"/>
      <c r="E2" s="90"/>
    </row>
    <row r="3" spans="1:6" s="340" customFormat="1" ht="21" customHeight="1" x14ac:dyDescent="0.2">
      <c r="A3" s="412" t="s">
        <v>623</v>
      </c>
      <c r="B3" s="413"/>
      <c r="C3" s="413"/>
      <c r="D3" s="413"/>
      <c r="E3" s="339"/>
      <c r="F3" s="339"/>
    </row>
    <row r="4" spans="1:6" ht="21" customHeight="1" thickBot="1" x14ac:dyDescent="0.3">
      <c r="A4" s="83"/>
      <c r="B4" s="46"/>
      <c r="C4" s="77"/>
      <c r="D4" s="84"/>
      <c r="E4" s="77"/>
    </row>
    <row r="5" spans="1:6" s="46" customFormat="1" ht="21" customHeight="1" x14ac:dyDescent="0.25">
      <c r="A5" s="356" t="s">
        <v>5</v>
      </c>
      <c r="B5" s="357" t="s">
        <v>6</v>
      </c>
      <c r="C5" s="357" t="s">
        <v>4</v>
      </c>
      <c r="D5" s="358" t="s">
        <v>2</v>
      </c>
      <c r="E5" s="341"/>
    </row>
    <row r="6" spans="1:6" s="46" customFormat="1" ht="15" customHeight="1" x14ac:dyDescent="0.25">
      <c r="A6" s="136" t="s">
        <v>9</v>
      </c>
      <c r="B6" s="12" t="s">
        <v>437</v>
      </c>
      <c r="C6" s="93">
        <v>26</v>
      </c>
      <c r="D6" s="381">
        <v>40</v>
      </c>
      <c r="E6" s="382"/>
    </row>
    <row r="7" spans="1:6" ht="15" customHeight="1" x14ac:dyDescent="0.2">
      <c r="A7" s="248" t="s">
        <v>320</v>
      </c>
      <c r="B7" s="245" t="s">
        <v>296</v>
      </c>
      <c r="C7" s="249">
        <v>19</v>
      </c>
      <c r="D7" s="320">
        <v>36</v>
      </c>
      <c r="E7" s="339"/>
    </row>
    <row r="8" spans="1:6" ht="15" customHeight="1" x14ac:dyDescent="0.2">
      <c r="A8" s="248" t="s">
        <v>321</v>
      </c>
      <c r="B8" s="245" t="s">
        <v>565</v>
      </c>
      <c r="C8" s="249">
        <v>17</v>
      </c>
      <c r="D8" s="320">
        <v>30</v>
      </c>
      <c r="E8" s="339"/>
    </row>
    <row r="9" spans="1:6" ht="15" customHeight="1" x14ac:dyDescent="0.2">
      <c r="A9" s="248" t="s">
        <v>322</v>
      </c>
      <c r="B9" s="245" t="s">
        <v>474</v>
      </c>
      <c r="C9" s="249">
        <v>15</v>
      </c>
      <c r="D9" s="320">
        <v>31</v>
      </c>
      <c r="E9" s="339"/>
    </row>
    <row r="10" spans="1:6" ht="15" customHeight="1" x14ac:dyDescent="0.2">
      <c r="A10" s="248" t="s">
        <v>323</v>
      </c>
      <c r="B10" s="245" t="s">
        <v>277</v>
      </c>
      <c r="C10" s="249">
        <v>12</v>
      </c>
      <c r="D10" s="320">
        <v>9</v>
      </c>
      <c r="E10" s="339"/>
    </row>
    <row r="11" spans="1:6" ht="15" customHeight="1" x14ac:dyDescent="0.2">
      <c r="A11" s="248" t="s">
        <v>324</v>
      </c>
      <c r="B11" s="245" t="s">
        <v>589</v>
      </c>
      <c r="C11" s="249">
        <v>10</v>
      </c>
      <c r="D11" s="320">
        <v>16</v>
      </c>
      <c r="E11" s="339"/>
    </row>
    <row r="12" spans="1:6" ht="15" customHeight="1" x14ac:dyDescent="0.2">
      <c r="A12" s="248"/>
      <c r="B12" s="245" t="s">
        <v>588</v>
      </c>
      <c r="C12" s="249">
        <v>10</v>
      </c>
      <c r="D12" s="320">
        <v>35</v>
      </c>
      <c r="E12" s="339"/>
    </row>
    <row r="13" spans="1:6" ht="15" customHeight="1" x14ac:dyDescent="0.2">
      <c r="A13" s="248" t="s">
        <v>326</v>
      </c>
      <c r="B13" s="245" t="s">
        <v>583</v>
      </c>
      <c r="C13" s="249">
        <v>8</v>
      </c>
      <c r="D13" s="320">
        <v>25</v>
      </c>
      <c r="E13" s="339"/>
    </row>
    <row r="14" spans="1:6" ht="15" customHeight="1" x14ac:dyDescent="0.2">
      <c r="A14" s="248" t="s">
        <v>327</v>
      </c>
      <c r="B14" s="245" t="s">
        <v>290</v>
      </c>
      <c r="C14" s="249">
        <v>6</v>
      </c>
      <c r="D14" s="320">
        <v>14</v>
      </c>
      <c r="E14" s="339"/>
    </row>
    <row r="15" spans="1:6" ht="15" customHeight="1" x14ac:dyDescent="0.2">
      <c r="A15" s="248"/>
      <c r="B15" s="245" t="s">
        <v>287</v>
      </c>
      <c r="C15" s="249">
        <v>6</v>
      </c>
      <c r="D15" s="320">
        <v>15</v>
      </c>
      <c r="E15" s="339"/>
    </row>
    <row r="16" spans="1:6" ht="15" customHeight="1" x14ac:dyDescent="0.2">
      <c r="A16" s="248"/>
      <c r="B16" s="245" t="s">
        <v>508</v>
      </c>
      <c r="C16" s="249">
        <v>6</v>
      </c>
      <c r="D16" s="320">
        <v>36</v>
      </c>
      <c r="E16" s="339"/>
    </row>
    <row r="17" spans="1:5" ht="15" customHeight="1" x14ac:dyDescent="0.2">
      <c r="A17" s="248" t="s">
        <v>330</v>
      </c>
      <c r="B17" s="245" t="s">
        <v>494</v>
      </c>
      <c r="C17" s="249">
        <v>5</v>
      </c>
      <c r="D17" s="320">
        <v>15</v>
      </c>
      <c r="E17" s="339"/>
    </row>
    <row r="18" spans="1:5" ht="15" customHeight="1" x14ac:dyDescent="0.2">
      <c r="A18" s="248"/>
      <c r="B18" s="245" t="s">
        <v>432</v>
      </c>
      <c r="C18" s="249">
        <v>5</v>
      </c>
      <c r="D18" s="320">
        <v>31</v>
      </c>
      <c r="E18" s="339"/>
    </row>
    <row r="19" spans="1:5" ht="15" customHeight="1" x14ac:dyDescent="0.2">
      <c r="A19" s="248" t="s">
        <v>332</v>
      </c>
      <c r="B19" s="245" t="s">
        <v>564</v>
      </c>
      <c r="C19" s="249">
        <v>4</v>
      </c>
      <c r="D19" s="320">
        <v>33</v>
      </c>
      <c r="E19" s="339"/>
    </row>
    <row r="20" spans="1:5" ht="15" customHeight="1" x14ac:dyDescent="0.2">
      <c r="A20" s="248" t="s">
        <v>373</v>
      </c>
      <c r="B20" s="245" t="s">
        <v>295</v>
      </c>
      <c r="C20" s="249">
        <v>3</v>
      </c>
      <c r="D20" s="320">
        <v>14</v>
      </c>
      <c r="E20" s="339"/>
    </row>
    <row r="21" spans="1:5" ht="15" customHeight="1" x14ac:dyDescent="0.2">
      <c r="A21" s="248"/>
      <c r="B21" s="245" t="s">
        <v>586</v>
      </c>
      <c r="C21" s="249">
        <v>3</v>
      </c>
      <c r="D21" s="320">
        <v>22</v>
      </c>
      <c r="E21" s="339"/>
    </row>
    <row r="22" spans="1:5" ht="15" customHeight="1" x14ac:dyDescent="0.2">
      <c r="A22" s="248"/>
      <c r="B22" s="245" t="s">
        <v>562</v>
      </c>
      <c r="C22" s="249">
        <v>3</v>
      </c>
      <c r="D22" s="320">
        <v>25</v>
      </c>
      <c r="E22" s="339"/>
    </row>
    <row r="23" spans="1:5" ht="15" customHeight="1" x14ac:dyDescent="0.2">
      <c r="A23" s="248"/>
      <c r="B23" s="245" t="s">
        <v>465</v>
      </c>
      <c r="C23" s="249">
        <v>3</v>
      </c>
      <c r="D23" s="320">
        <v>26</v>
      </c>
      <c r="E23" s="339"/>
    </row>
    <row r="24" spans="1:5" ht="15" customHeight="1" x14ac:dyDescent="0.2">
      <c r="A24" s="248"/>
      <c r="B24" s="245" t="s">
        <v>510</v>
      </c>
      <c r="C24" s="249">
        <v>3</v>
      </c>
      <c r="D24" s="320">
        <v>32</v>
      </c>
      <c r="E24" s="339"/>
    </row>
    <row r="25" spans="1:5" ht="15" customHeight="1" x14ac:dyDescent="0.2">
      <c r="A25" s="248"/>
      <c r="B25" s="245" t="s">
        <v>554</v>
      </c>
      <c r="C25" s="249">
        <v>3</v>
      </c>
      <c r="D25" s="320">
        <v>33</v>
      </c>
      <c r="E25" s="339"/>
    </row>
    <row r="26" spans="1:5" ht="15" customHeight="1" x14ac:dyDescent="0.2">
      <c r="A26" s="248"/>
      <c r="B26" s="245" t="s">
        <v>429</v>
      </c>
      <c r="C26" s="249">
        <v>3</v>
      </c>
      <c r="D26" s="320">
        <v>36</v>
      </c>
      <c r="E26" s="339"/>
    </row>
    <row r="27" spans="1:5" ht="15" customHeight="1" x14ac:dyDescent="0.2">
      <c r="A27" s="248"/>
      <c r="B27" s="245" t="s">
        <v>584</v>
      </c>
      <c r="C27" s="249">
        <v>3</v>
      </c>
      <c r="D27" s="320">
        <v>36</v>
      </c>
      <c r="E27" s="339"/>
    </row>
    <row r="28" spans="1:5" ht="15" customHeight="1" x14ac:dyDescent="0.2">
      <c r="A28" s="248"/>
      <c r="B28" s="245" t="s">
        <v>413</v>
      </c>
      <c r="C28" s="249">
        <v>3</v>
      </c>
      <c r="D28" s="320">
        <v>44</v>
      </c>
      <c r="E28" s="339"/>
    </row>
    <row r="29" spans="1:5" ht="15" customHeight="1" x14ac:dyDescent="0.2">
      <c r="A29" s="248" t="s">
        <v>362</v>
      </c>
      <c r="B29" s="245" t="s">
        <v>585</v>
      </c>
      <c r="C29" s="249">
        <v>2</v>
      </c>
      <c r="D29" s="320">
        <v>6</v>
      </c>
      <c r="E29" s="339"/>
    </row>
    <row r="30" spans="1:5" ht="15" customHeight="1" x14ac:dyDescent="0.2">
      <c r="A30" s="248"/>
      <c r="B30" s="245" t="s">
        <v>275</v>
      </c>
      <c r="C30" s="249">
        <v>2</v>
      </c>
      <c r="D30" s="320">
        <v>7</v>
      </c>
      <c r="E30" s="339"/>
    </row>
    <row r="31" spans="1:5" ht="15" customHeight="1" x14ac:dyDescent="0.2">
      <c r="A31" s="248"/>
      <c r="B31" s="245" t="s">
        <v>624</v>
      </c>
      <c r="C31" s="249">
        <v>2</v>
      </c>
      <c r="D31" s="320">
        <v>11</v>
      </c>
      <c r="E31" s="339"/>
    </row>
    <row r="32" spans="1:5" ht="15" customHeight="1" x14ac:dyDescent="0.2">
      <c r="A32" s="248"/>
      <c r="B32" s="245" t="s">
        <v>401</v>
      </c>
      <c r="C32" s="249">
        <v>2</v>
      </c>
      <c r="D32" s="320">
        <v>15</v>
      </c>
      <c r="E32" s="339"/>
    </row>
    <row r="33" spans="1:9" ht="15" customHeight="1" x14ac:dyDescent="0.2">
      <c r="A33" s="248"/>
      <c r="B33" s="245" t="s">
        <v>505</v>
      </c>
      <c r="C33" s="249">
        <v>2</v>
      </c>
      <c r="D33" s="320">
        <v>28</v>
      </c>
      <c r="E33" s="339"/>
    </row>
    <row r="34" spans="1:9" ht="15" customHeight="1" x14ac:dyDescent="0.2">
      <c r="A34" s="248" t="s">
        <v>375</v>
      </c>
      <c r="B34" s="245" t="s">
        <v>438</v>
      </c>
      <c r="C34" s="249">
        <v>1</v>
      </c>
      <c r="D34" s="320">
        <v>3</v>
      </c>
      <c r="E34" s="339"/>
    </row>
    <row r="35" spans="1:9" ht="15" customHeight="1" x14ac:dyDescent="0.2">
      <c r="A35" s="248"/>
      <c r="B35" s="245" t="s">
        <v>348</v>
      </c>
      <c r="C35" s="249">
        <v>1</v>
      </c>
      <c r="D35" s="320">
        <v>8</v>
      </c>
      <c r="E35" s="339"/>
    </row>
    <row r="36" spans="1:9" ht="15" customHeight="1" x14ac:dyDescent="0.2">
      <c r="A36" s="248"/>
      <c r="B36" s="245" t="s">
        <v>591</v>
      </c>
      <c r="C36" s="249">
        <v>1</v>
      </c>
      <c r="D36" s="320">
        <v>11</v>
      </c>
      <c r="E36" s="339"/>
    </row>
    <row r="37" spans="1:9" ht="15" customHeight="1" x14ac:dyDescent="0.2">
      <c r="A37" s="248"/>
      <c r="B37" s="245" t="s">
        <v>512</v>
      </c>
      <c r="C37" s="249">
        <v>1</v>
      </c>
      <c r="D37" s="320">
        <v>15</v>
      </c>
      <c r="E37" s="339"/>
    </row>
    <row r="38" spans="1:9" ht="15" customHeight="1" x14ac:dyDescent="0.2">
      <c r="A38" s="248"/>
      <c r="B38" s="245" t="s">
        <v>513</v>
      </c>
      <c r="C38" s="249">
        <v>1</v>
      </c>
      <c r="D38" s="320">
        <v>21</v>
      </c>
      <c r="E38" s="339"/>
    </row>
    <row r="39" spans="1:9" ht="15" customHeight="1" x14ac:dyDescent="0.2">
      <c r="A39" s="248"/>
      <c r="B39" s="245" t="s">
        <v>625</v>
      </c>
      <c r="C39" s="249">
        <v>1</v>
      </c>
      <c r="D39" s="320">
        <v>31</v>
      </c>
      <c r="E39" s="339"/>
    </row>
    <row r="40" spans="1:9" ht="15" customHeight="1" thickBot="1" x14ac:dyDescent="0.25">
      <c r="A40" s="248"/>
      <c r="B40" s="245"/>
      <c r="C40" s="249"/>
      <c r="D40" s="320"/>
      <c r="E40" s="339"/>
    </row>
    <row r="41" spans="1:9" s="90" customFormat="1" ht="15" customHeight="1" x14ac:dyDescent="0.2">
      <c r="A41" s="269"/>
      <c r="B41" s="270"/>
      <c r="C41" s="271"/>
      <c r="D41" s="349"/>
      <c r="F41" s="77"/>
      <c r="G41" s="77"/>
      <c r="H41" s="77"/>
      <c r="I41" s="77"/>
    </row>
    <row r="42" spans="1:9" s="90" customFormat="1" ht="15" customHeight="1" x14ac:dyDescent="0.2">
      <c r="A42" s="350">
        <f>COUNT(C6:C40)</f>
        <v>34</v>
      </c>
      <c r="B42" s="69" t="s">
        <v>209</v>
      </c>
      <c r="C42" s="347">
        <f>SUM(C6:C40)</f>
        <v>192</v>
      </c>
      <c r="D42" s="80"/>
      <c r="F42" s="77"/>
      <c r="G42" s="77"/>
      <c r="H42" s="77"/>
      <c r="I42" s="77"/>
    </row>
    <row r="43" spans="1:9" s="90" customFormat="1" ht="15" customHeight="1" x14ac:dyDescent="0.2">
      <c r="A43" s="360">
        <f>SUM(C6:C40)/A42</f>
        <v>5.6470588235294121</v>
      </c>
      <c r="B43" s="348" t="s">
        <v>595</v>
      </c>
      <c r="C43" s="347"/>
      <c r="D43" s="80"/>
      <c r="F43" s="77"/>
      <c r="G43" s="77"/>
      <c r="H43" s="77"/>
      <c r="I43" s="77"/>
    </row>
    <row r="44" spans="1:9" s="90" customFormat="1" ht="15" customHeight="1" thickBot="1" x14ac:dyDescent="0.25">
      <c r="A44" s="352"/>
      <c r="B44" s="353"/>
      <c r="C44" s="354"/>
      <c r="D44" s="355"/>
      <c r="F44" s="77"/>
      <c r="G44" s="77"/>
      <c r="H44" s="77"/>
      <c r="I44" s="77"/>
    </row>
    <row r="45" spans="1:9" s="90" customFormat="1" ht="15" customHeight="1" x14ac:dyDescent="0.2">
      <c r="A45" s="302"/>
      <c r="B45" s="303"/>
      <c r="C45" s="304"/>
      <c r="D45" s="301"/>
      <c r="F45" s="77"/>
      <c r="G45" s="77"/>
      <c r="H45" s="77"/>
      <c r="I45" s="77"/>
    </row>
    <row r="46" spans="1:9" s="90" customFormat="1" ht="15" customHeight="1" x14ac:dyDescent="0.2">
      <c r="A46" s="302"/>
      <c r="B46" s="303"/>
      <c r="C46" s="304"/>
      <c r="D46" s="301"/>
      <c r="F46" s="77"/>
      <c r="G46" s="77"/>
      <c r="H46" s="77"/>
      <c r="I46" s="77"/>
    </row>
    <row r="47" spans="1:9" s="90" customFormat="1" ht="12.2" customHeight="1" x14ac:dyDescent="0.2">
      <c r="A47" s="305"/>
      <c r="B47" s="300"/>
      <c r="C47" s="304"/>
      <c r="D47" s="301"/>
      <c r="F47" s="77"/>
      <c r="G47" s="77"/>
      <c r="H47" s="77"/>
      <c r="I47" s="77"/>
    </row>
    <row r="49" spans="2:9" s="90" customFormat="1" x14ac:dyDescent="0.2">
      <c r="B49" s="39"/>
      <c r="F49" s="77"/>
      <c r="G49" s="77"/>
      <c r="H49" s="77"/>
      <c r="I49" s="77"/>
    </row>
  </sheetData>
  <sortState xmlns:xlrd2="http://schemas.microsoft.com/office/spreadsheetml/2017/richdata2" ref="B6:D39">
    <sortCondition descending="1" ref="C6:C39"/>
    <sortCondition ref="D6:D39"/>
    <sortCondition ref="B6:B39"/>
  </sortState>
  <mergeCells count="2">
    <mergeCell ref="C1:D1"/>
    <mergeCell ref="A3:D3"/>
  </mergeCells>
  <phoneticPr fontId="21" type="noConversion"/>
  <printOptions horizontalCentered="1"/>
  <pageMargins left="0.78740157480314965" right="0.78740157480314965" top="0.78740157480314965" bottom="0.59055118110236227" header="0.27559055118110237" footer="0.27559055118110237"/>
  <pageSetup paperSize="9" orientation="portrait" horizontalDpi="4294967294" verticalDpi="300" r:id="rId1"/>
  <headerFooter alignWithMargins="0">
    <oddFooter>&amp;A&amp;RSeite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8"/>
  <sheetViews>
    <sheetView workbookViewId="0">
      <pane ySplit="6" topLeftCell="A7" activePane="bottomLeft" state="frozen"/>
      <selection pane="bottomLeft" activeCell="A11" sqref="A11"/>
    </sheetView>
  </sheetViews>
  <sheetFormatPr baseColWidth="10" defaultRowHeight="12.75" x14ac:dyDescent="0.2"/>
  <cols>
    <col min="1" max="1" width="7.7109375" customWidth="1"/>
    <col min="2" max="2" width="22.7109375" customWidth="1"/>
    <col min="3" max="4" width="16.7109375" customWidth="1"/>
  </cols>
  <sheetData>
    <row r="1" spans="1:4" ht="18" x14ac:dyDescent="0.25">
      <c r="A1" s="3" t="s">
        <v>0</v>
      </c>
      <c r="B1" s="4"/>
      <c r="C1" s="4"/>
      <c r="D1" s="4"/>
    </row>
    <row r="2" spans="1:4" ht="18" x14ac:dyDescent="0.25">
      <c r="A2" s="3" t="s">
        <v>184</v>
      </c>
      <c r="B2" s="3"/>
      <c r="C2" s="4"/>
    </row>
    <row r="3" spans="1:4" ht="18" x14ac:dyDescent="0.25">
      <c r="B3" s="49" t="s">
        <v>4</v>
      </c>
      <c r="C3" s="6" t="s">
        <v>3</v>
      </c>
      <c r="D3" s="7">
        <v>36693</v>
      </c>
    </row>
    <row r="4" spans="1:4" ht="13.5" thickBot="1" x14ac:dyDescent="0.25">
      <c r="A4" s="8"/>
      <c r="B4" s="8"/>
      <c r="D4" s="9"/>
    </row>
    <row r="5" spans="1:4" x14ac:dyDescent="0.2">
      <c r="A5" s="52"/>
      <c r="B5" s="53"/>
      <c r="C5" s="54" t="s">
        <v>4</v>
      </c>
      <c r="D5" s="55" t="s">
        <v>2</v>
      </c>
    </row>
    <row r="6" spans="1:4" x14ac:dyDescent="0.2">
      <c r="A6" s="56" t="s">
        <v>5</v>
      </c>
      <c r="B6" s="51" t="s">
        <v>6</v>
      </c>
      <c r="C6" s="50" t="s">
        <v>185</v>
      </c>
      <c r="D6" s="57" t="s">
        <v>185</v>
      </c>
    </row>
    <row r="7" spans="1:4" x14ac:dyDescent="0.2">
      <c r="A7" s="56"/>
      <c r="B7" s="51"/>
      <c r="C7" s="50"/>
      <c r="D7" s="57"/>
    </row>
    <row r="8" spans="1:4" s="44" customFormat="1" ht="15.75" x14ac:dyDescent="0.2">
      <c r="A8" s="16" t="s">
        <v>9</v>
      </c>
      <c r="B8" s="41" t="s">
        <v>41</v>
      </c>
      <c r="C8" s="41">
        <v>13</v>
      </c>
      <c r="D8" s="58">
        <v>17</v>
      </c>
    </row>
    <row r="9" spans="1:4" x14ac:dyDescent="0.2">
      <c r="A9" s="17" t="str">
        <f>IF(C9&lt;C8,"2.","")</f>
        <v>2.</v>
      </c>
      <c r="B9" s="14" t="s">
        <v>186</v>
      </c>
      <c r="C9" s="14">
        <v>9</v>
      </c>
      <c r="D9" s="18">
        <v>36</v>
      </c>
    </row>
    <row r="10" spans="1:4" x14ac:dyDescent="0.2">
      <c r="A10" s="17" t="str">
        <f>IF(C10&lt;C9,"3.","")</f>
        <v>3.</v>
      </c>
      <c r="B10" s="14" t="s">
        <v>188</v>
      </c>
      <c r="C10" s="14">
        <v>8</v>
      </c>
      <c r="D10" s="18">
        <v>16</v>
      </c>
    </row>
    <row r="11" spans="1:4" x14ac:dyDescent="0.2">
      <c r="A11" s="17" t="str">
        <f>IF(C11&lt;C10,"4.","")</f>
        <v/>
      </c>
      <c r="B11" s="14" t="s">
        <v>18</v>
      </c>
      <c r="C11" s="14">
        <v>8</v>
      </c>
      <c r="D11" s="18">
        <v>33</v>
      </c>
    </row>
    <row r="12" spans="1:4" ht="12.75" customHeight="1" x14ac:dyDescent="0.2">
      <c r="A12" s="17" t="str">
        <f>IF(C12&lt;C11,"5.","")</f>
        <v>5.</v>
      </c>
      <c r="B12" s="15" t="s">
        <v>11</v>
      </c>
      <c r="C12" s="15">
        <v>7</v>
      </c>
      <c r="D12" s="19">
        <v>40</v>
      </c>
    </row>
    <row r="13" spans="1:4" x14ac:dyDescent="0.2">
      <c r="A13" s="17" t="str">
        <f>IF(C13&lt;C12,"6.","")</f>
        <v>6.</v>
      </c>
      <c r="B13" s="15" t="s">
        <v>13</v>
      </c>
      <c r="C13" s="15">
        <v>6</v>
      </c>
      <c r="D13" s="19">
        <v>24</v>
      </c>
    </row>
    <row r="14" spans="1:4" x14ac:dyDescent="0.2">
      <c r="A14" s="17" t="str">
        <f>IF(C14&lt;C13,"7.","")</f>
        <v>7.</v>
      </c>
      <c r="B14" s="15" t="s">
        <v>193</v>
      </c>
      <c r="C14" s="15">
        <v>5</v>
      </c>
      <c r="D14" s="19">
        <v>14</v>
      </c>
    </row>
    <row r="15" spans="1:4" x14ac:dyDescent="0.2">
      <c r="A15" s="17" t="str">
        <f>IF(C15&lt;C14,"8.","")</f>
        <v/>
      </c>
      <c r="B15" s="15" t="s">
        <v>190</v>
      </c>
      <c r="C15" s="15">
        <v>5</v>
      </c>
      <c r="D15" s="19">
        <v>24</v>
      </c>
    </row>
    <row r="16" spans="1:4" x14ac:dyDescent="0.2">
      <c r="A16" s="17" t="str">
        <f>IF(C16&lt;C15,"9.","")</f>
        <v>9.</v>
      </c>
      <c r="B16" s="15" t="s">
        <v>26</v>
      </c>
      <c r="C16" s="15">
        <v>4</v>
      </c>
      <c r="D16" s="19">
        <v>34</v>
      </c>
    </row>
    <row r="17" spans="1:4" x14ac:dyDescent="0.2">
      <c r="A17" s="17" t="str">
        <f>IF(C17&lt;C16,"10.","")</f>
        <v/>
      </c>
      <c r="B17" s="15" t="s">
        <v>183</v>
      </c>
      <c r="C17" s="15">
        <v>4</v>
      </c>
      <c r="D17" s="19">
        <v>36</v>
      </c>
    </row>
    <row r="18" spans="1:4" x14ac:dyDescent="0.2">
      <c r="A18" s="17" t="str">
        <f>IF(C18&lt;C17,"11.","")</f>
        <v>11.</v>
      </c>
      <c r="B18" s="15" t="s">
        <v>28</v>
      </c>
      <c r="C18" s="15">
        <v>3</v>
      </c>
      <c r="D18" s="19">
        <v>8</v>
      </c>
    </row>
    <row r="19" spans="1:4" x14ac:dyDescent="0.2">
      <c r="A19" s="17" t="str">
        <f>IF(C19&lt;C18,"12.","")</f>
        <v/>
      </c>
      <c r="B19" s="15" t="s">
        <v>33</v>
      </c>
      <c r="C19" s="15">
        <v>3</v>
      </c>
      <c r="D19" s="19">
        <v>18</v>
      </c>
    </row>
    <row r="20" spans="1:4" x14ac:dyDescent="0.2">
      <c r="A20" s="17" t="str">
        <f>IF(C20&lt;C19,"13.","")</f>
        <v/>
      </c>
      <c r="B20" s="15" t="s">
        <v>189</v>
      </c>
      <c r="C20" s="15">
        <v>3</v>
      </c>
      <c r="D20" s="19">
        <v>20</v>
      </c>
    </row>
    <row r="21" spans="1:4" x14ac:dyDescent="0.2">
      <c r="A21" s="17" t="str">
        <f>IF(C21&lt;C20,"14.","")</f>
        <v/>
      </c>
      <c r="B21" s="15" t="s">
        <v>25</v>
      </c>
      <c r="C21" s="15">
        <v>3</v>
      </c>
      <c r="D21" s="19">
        <v>40</v>
      </c>
    </row>
    <row r="22" spans="1:4" x14ac:dyDescent="0.2">
      <c r="A22" s="17" t="str">
        <f>IF(C22&lt;C21,"15.","")</f>
        <v>15.</v>
      </c>
      <c r="B22" s="14" t="s">
        <v>32</v>
      </c>
      <c r="C22" s="14">
        <v>2</v>
      </c>
      <c r="D22" s="18">
        <v>9</v>
      </c>
    </row>
    <row r="23" spans="1:4" x14ac:dyDescent="0.2">
      <c r="A23" s="17" t="str">
        <f>IF(C23&lt;C22,"16.","")</f>
        <v/>
      </c>
      <c r="B23" s="14" t="s">
        <v>45</v>
      </c>
      <c r="C23" s="14">
        <v>2</v>
      </c>
      <c r="D23" s="18">
        <v>23</v>
      </c>
    </row>
    <row r="24" spans="1:4" x14ac:dyDescent="0.2">
      <c r="A24" s="17" t="str">
        <f>IF(C24&lt;C23,"17.","")</f>
        <v/>
      </c>
      <c r="B24" s="14" t="s">
        <v>16</v>
      </c>
      <c r="C24" s="14">
        <v>2</v>
      </c>
      <c r="D24" s="18">
        <v>29</v>
      </c>
    </row>
    <row r="25" spans="1:4" x14ac:dyDescent="0.2">
      <c r="A25" s="17" t="str">
        <f>IF(C25&lt;C24,"18.","")</f>
        <v>18.</v>
      </c>
      <c r="B25" s="14" t="s">
        <v>195</v>
      </c>
      <c r="C25" s="14">
        <v>1</v>
      </c>
      <c r="D25" s="18">
        <v>2</v>
      </c>
    </row>
    <row r="26" spans="1:4" x14ac:dyDescent="0.2">
      <c r="A26" s="17" t="str">
        <f>IF(C26&lt;C25,"19.","")</f>
        <v/>
      </c>
      <c r="B26" s="14" t="s">
        <v>196</v>
      </c>
      <c r="C26" s="14">
        <v>1</v>
      </c>
      <c r="D26" s="18">
        <v>3</v>
      </c>
    </row>
    <row r="27" spans="1:4" x14ac:dyDescent="0.2">
      <c r="A27" s="17" t="str">
        <f>IF(C27&lt;C26,"20.","")</f>
        <v/>
      </c>
      <c r="B27" s="14" t="s">
        <v>48</v>
      </c>
      <c r="C27" s="14">
        <v>1</v>
      </c>
      <c r="D27" s="18">
        <v>5</v>
      </c>
    </row>
    <row r="28" spans="1:4" x14ac:dyDescent="0.2">
      <c r="A28" s="17" t="str">
        <f>IF(C28&lt;C27,"21.","")</f>
        <v/>
      </c>
      <c r="B28" s="14" t="s">
        <v>51</v>
      </c>
      <c r="C28" s="14">
        <v>1</v>
      </c>
      <c r="D28" s="18">
        <v>6</v>
      </c>
    </row>
    <row r="29" spans="1:4" x14ac:dyDescent="0.2">
      <c r="A29" s="17" t="str">
        <f>IF(C29&lt;C28,"22.","")</f>
        <v/>
      </c>
      <c r="B29" s="14" t="s">
        <v>194</v>
      </c>
      <c r="C29" s="14">
        <v>1</v>
      </c>
      <c r="D29" s="18">
        <v>7</v>
      </c>
    </row>
    <row r="30" spans="1:4" x14ac:dyDescent="0.2">
      <c r="A30" s="17" t="str">
        <f>IF(C30&lt;C29,"23.","")</f>
        <v/>
      </c>
      <c r="B30" s="14" t="s">
        <v>31</v>
      </c>
      <c r="C30" s="14">
        <v>1</v>
      </c>
      <c r="D30" s="18">
        <v>12</v>
      </c>
    </row>
    <row r="31" spans="1:4" x14ac:dyDescent="0.2">
      <c r="A31" s="59" t="str">
        <f t="shared" ref="A31:A37" si="0">IF(C31&lt;C30,"23.","")</f>
        <v/>
      </c>
      <c r="B31" s="14" t="s">
        <v>22</v>
      </c>
      <c r="C31" s="14">
        <v>1</v>
      </c>
      <c r="D31" s="18">
        <v>12</v>
      </c>
    </row>
    <row r="32" spans="1:4" x14ac:dyDescent="0.2">
      <c r="A32" s="60" t="str">
        <f t="shared" si="0"/>
        <v/>
      </c>
      <c r="B32" s="14" t="s">
        <v>36</v>
      </c>
      <c r="C32" s="14">
        <v>1</v>
      </c>
      <c r="D32" s="18">
        <v>14</v>
      </c>
    </row>
    <row r="33" spans="1:4" x14ac:dyDescent="0.2">
      <c r="A33" s="59" t="str">
        <f t="shared" si="0"/>
        <v/>
      </c>
      <c r="B33" s="14" t="s">
        <v>37</v>
      </c>
      <c r="C33" s="14">
        <v>1</v>
      </c>
      <c r="D33" s="18">
        <v>16</v>
      </c>
    </row>
    <row r="34" spans="1:4" x14ac:dyDescent="0.2">
      <c r="A34" s="59" t="str">
        <f t="shared" si="0"/>
        <v/>
      </c>
      <c r="B34" s="14" t="s">
        <v>23</v>
      </c>
      <c r="C34" s="14">
        <v>1</v>
      </c>
      <c r="D34" s="18">
        <v>18</v>
      </c>
    </row>
    <row r="35" spans="1:4" x14ac:dyDescent="0.2">
      <c r="A35" s="59" t="str">
        <f t="shared" si="0"/>
        <v/>
      </c>
      <c r="B35" s="14" t="s">
        <v>29</v>
      </c>
      <c r="C35" s="14">
        <v>1</v>
      </c>
      <c r="D35" s="18">
        <v>18</v>
      </c>
    </row>
    <row r="36" spans="1:4" x14ac:dyDescent="0.2">
      <c r="A36" s="59" t="str">
        <f t="shared" si="0"/>
        <v/>
      </c>
      <c r="B36" s="14" t="s">
        <v>191</v>
      </c>
      <c r="C36" s="14">
        <v>1</v>
      </c>
      <c r="D36" s="18">
        <v>22</v>
      </c>
    </row>
    <row r="37" spans="1:4" x14ac:dyDescent="0.2">
      <c r="A37" s="59" t="str">
        <f t="shared" si="0"/>
        <v/>
      </c>
      <c r="B37" s="14" t="s">
        <v>24</v>
      </c>
      <c r="C37" s="14">
        <v>1</v>
      </c>
      <c r="D37" s="18">
        <v>29</v>
      </c>
    </row>
    <row r="38" spans="1:4" s="24" customFormat="1" ht="13.5" thickBot="1" x14ac:dyDescent="0.25">
      <c r="A38" s="61"/>
      <c r="B38" s="48"/>
      <c r="C38" s="48"/>
      <c r="D38" s="63"/>
    </row>
    <row r="39" spans="1:4" x14ac:dyDescent="0.2">
      <c r="A39" s="64"/>
      <c r="B39" s="45"/>
      <c r="C39" s="45"/>
      <c r="D39" s="65"/>
    </row>
    <row r="40" spans="1:4" x14ac:dyDescent="0.2">
      <c r="A40" s="59">
        <f>COUNTIF(C8:C38,"&gt;0")</f>
        <v>30</v>
      </c>
      <c r="B40" s="14" t="s">
        <v>60</v>
      </c>
      <c r="C40" s="14">
        <f>SUM(C8:C38)</f>
        <v>100</v>
      </c>
      <c r="D40" s="18" t="s">
        <v>4</v>
      </c>
    </row>
    <row r="41" spans="1:4" ht="13.5" thickBot="1" x14ac:dyDescent="0.25">
      <c r="A41" s="61"/>
      <c r="B41" s="48"/>
      <c r="C41" s="62">
        <f>+C40/A40</f>
        <v>3.3333333333333335</v>
      </c>
      <c r="D41" s="63" t="s">
        <v>59</v>
      </c>
    </row>
    <row r="42" spans="1:4" x14ac:dyDescent="0.2">
      <c r="B42" s="42"/>
      <c r="C42" s="42"/>
      <c r="D42" s="42"/>
    </row>
    <row r="43" spans="1:4" x14ac:dyDescent="0.2">
      <c r="B43" s="42"/>
      <c r="C43" s="42"/>
      <c r="D43" s="42"/>
    </row>
    <row r="44" spans="1:4" x14ac:dyDescent="0.2">
      <c r="B44" s="42"/>
      <c r="C44" s="42"/>
      <c r="D44" s="42"/>
    </row>
    <row r="45" spans="1:4" x14ac:dyDescent="0.2">
      <c r="B45" s="42"/>
      <c r="C45" s="42"/>
      <c r="D45" s="42"/>
    </row>
    <row r="46" spans="1:4" x14ac:dyDescent="0.2">
      <c r="B46" s="42"/>
      <c r="C46" s="42"/>
      <c r="D46" s="42"/>
    </row>
    <row r="47" spans="1:4" x14ac:dyDescent="0.2">
      <c r="B47" s="42"/>
      <c r="C47" s="42"/>
      <c r="D47" s="42"/>
    </row>
    <row r="48" spans="1:4" x14ac:dyDescent="0.2">
      <c r="B48" s="42"/>
      <c r="C48" s="42"/>
      <c r="D48" s="42"/>
    </row>
    <row r="49" spans="2:4" x14ac:dyDescent="0.2">
      <c r="B49" s="42"/>
      <c r="C49" s="42"/>
      <c r="D49" s="42"/>
    </row>
    <row r="50" spans="2:4" x14ac:dyDescent="0.2">
      <c r="B50" s="42"/>
      <c r="C50" s="42"/>
      <c r="D50" s="42"/>
    </row>
    <row r="51" spans="2:4" x14ac:dyDescent="0.2">
      <c r="B51" s="42"/>
      <c r="C51" s="42"/>
      <c r="D51" s="42"/>
    </row>
    <row r="52" spans="2:4" x14ac:dyDescent="0.2">
      <c r="B52" s="42"/>
      <c r="C52" s="42"/>
      <c r="D52" s="42"/>
    </row>
    <row r="53" spans="2:4" x14ac:dyDescent="0.2">
      <c r="B53" s="43"/>
      <c r="C53" s="43"/>
      <c r="D53" s="43"/>
    </row>
    <row r="54" spans="2:4" x14ac:dyDescent="0.2">
      <c r="B54" s="42"/>
      <c r="C54" s="42"/>
      <c r="D54" s="42"/>
    </row>
    <row r="55" spans="2:4" x14ac:dyDescent="0.2">
      <c r="B55" s="42"/>
      <c r="C55" s="42"/>
      <c r="D55" s="42"/>
    </row>
    <row r="56" spans="2:4" x14ac:dyDescent="0.2">
      <c r="B56" s="42"/>
      <c r="C56" s="42"/>
      <c r="D56" s="42"/>
    </row>
    <row r="57" spans="2:4" x14ac:dyDescent="0.2">
      <c r="B57" s="42"/>
      <c r="C57" s="42"/>
      <c r="D57" s="42"/>
    </row>
    <row r="58" spans="2:4" x14ac:dyDescent="0.2">
      <c r="B58" s="42"/>
      <c r="C58" s="42"/>
      <c r="D58" s="42"/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360" verticalDpi="360" copies="0" r:id="rId1"/>
  <headerFooter alignWithMargins="0">
    <oddHeader>&amp;A</oddHeader>
    <oddFooter>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3"/>
  <sheetViews>
    <sheetView topLeftCell="A2" workbookViewId="0">
      <pane ySplit="5" topLeftCell="A7" activePane="bottomLeft" state="frozen"/>
      <selection activeCell="A2" sqref="A2"/>
      <selection pane="bottomLeft" activeCell="B11" sqref="B11"/>
    </sheetView>
  </sheetViews>
  <sheetFormatPr baseColWidth="10" defaultRowHeight="12.75" x14ac:dyDescent="0.2"/>
  <cols>
    <col min="1" max="1" width="7.7109375" customWidth="1"/>
    <col min="2" max="2" width="22.7109375" customWidth="1"/>
    <col min="3" max="3" width="12.5703125" customWidth="1"/>
    <col min="4" max="6" width="12.7109375" customWidth="1"/>
  </cols>
  <sheetData>
    <row r="1" spans="1:4" s="4" customFormat="1" ht="18" x14ac:dyDescent="0.25">
      <c r="A1" s="3" t="s">
        <v>0</v>
      </c>
    </row>
    <row r="2" spans="1:4" s="4" customFormat="1" ht="18" x14ac:dyDescent="0.25">
      <c r="A2" s="3" t="s">
        <v>207</v>
      </c>
      <c r="B2" s="3"/>
    </row>
    <row r="3" spans="1:4" ht="18" x14ac:dyDescent="0.25">
      <c r="A3" s="8"/>
      <c r="B3" s="49" t="s">
        <v>4</v>
      </c>
      <c r="C3" s="6" t="s">
        <v>3</v>
      </c>
      <c r="D3" s="66">
        <v>37038</v>
      </c>
    </row>
    <row r="4" spans="1:4" ht="13.5" thickBot="1" x14ac:dyDescent="0.25">
      <c r="A4" s="8"/>
      <c r="B4" s="8"/>
      <c r="D4" s="9"/>
    </row>
    <row r="5" spans="1:4" x14ac:dyDescent="0.2">
      <c r="A5" s="70"/>
      <c r="B5" s="71"/>
      <c r="C5" s="72" t="s">
        <v>4</v>
      </c>
      <c r="D5" s="73" t="s">
        <v>2</v>
      </c>
    </row>
    <row r="6" spans="1:4" x14ac:dyDescent="0.2">
      <c r="A6" s="74" t="s">
        <v>5</v>
      </c>
      <c r="B6" s="68" t="s">
        <v>6</v>
      </c>
      <c r="C6" s="67" t="s">
        <v>208</v>
      </c>
      <c r="D6" s="75" t="s">
        <v>208</v>
      </c>
    </row>
    <row r="7" spans="1:4" s="2" customFormat="1" x14ac:dyDescent="0.2">
      <c r="A7" s="17" t="s">
        <v>9</v>
      </c>
      <c r="B7" s="14" t="s">
        <v>11</v>
      </c>
      <c r="C7" s="18">
        <v>8</v>
      </c>
      <c r="D7" s="14">
        <v>35</v>
      </c>
    </row>
    <row r="8" spans="1:4" s="2" customFormat="1" ht="12.75" customHeight="1" x14ac:dyDescent="0.2">
      <c r="A8" s="17" t="str">
        <f>IF(D8&lt;D7,"2.","")</f>
        <v>2.</v>
      </c>
      <c r="B8" s="14" t="s">
        <v>13</v>
      </c>
      <c r="C8" s="18">
        <v>6</v>
      </c>
      <c r="D8" s="14">
        <v>23</v>
      </c>
    </row>
    <row r="9" spans="1:4" s="77" customFormat="1" x14ac:dyDescent="0.2">
      <c r="A9" s="17" t="str">
        <f>IF(D9&lt;D8,"3.","")</f>
        <v>3.</v>
      </c>
      <c r="B9" s="14" t="s">
        <v>26</v>
      </c>
      <c r="C9" s="18">
        <v>5</v>
      </c>
      <c r="D9" s="14">
        <v>20</v>
      </c>
    </row>
    <row r="10" spans="1:4" x14ac:dyDescent="0.2">
      <c r="A10" s="17" t="str">
        <f>IF(D10&lt;D9,"4.","")</f>
        <v/>
      </c>
      <c r="B10" s="15" t="s">
        <v>23</v>
      </c>
      <c r="C10" s="19">
        <v>4</v>
      </c>
      <c r="D10" s="15">
        <v>21</v>
      </c>
    </row>
    <row r="11" spans="1:4" ht="12.75" customHeight="1" x14ac:dyDescent="0.2">
      <c r="A11" s="17" t="str">
        <f>IF(D11&lt;D10,"5.","")</f>
        <v/>
      </c>
      <c r="B11" s="14" t="s">
        <v>203</v>
      </c>
      <c r="C11" s="18">
        <v>4</v>
      </c>
      <c r="D11" s="14">
        <v>37</v>
      </c>
    </row>
    <row r="12" spans="1:4" x14ac:dyDescent="0.2">
      <c r="A12" s="17" t="str">
        <f>IF(D12&lt;D11,"6.","")</f>
        <v>6.</v>
      </c>
      <c r="B12" s="14" t="s">
        <v>188</v>
      </c>
      <c r="C12" s="18">
        <v>3</v>
      </c>
      <c r="D12" s="14">
        <v>30</v>
      </c>
    </row>
    <row r="13" spans="1:4" s="2" customFormat="1" x14ac:dyDescent="0.2">
      <c r="A13" s="17" t="str">
        <f>IF(D13&lt;D12,"7.","")</f>
        <v>7.</v>
      </c>
      <c r="B13" s="14" t="s">
        <v>22</v>
      </c>
      <c r="C13" s="18">
        <v>2</v>
      </c>
      <c r="D13" s="14">
        <v>4</v>
      </c>
    </row>
    <row r="14" spans="1:4" x14ac:dyDescent="0.2">
      <c r="A14" s="17" t="str">
        <f>IF(D14&lt;D13,"8.","")</f>
        <v/>
      </c>
      <c r="B14" s="14" t="s">
        <v>196</v>
      </c>
      <c r="C14" s="18">
        <v>2</v>
      </c>
      <c r="D14" s="14">
        <v>19</v>
      </c>
    </row>
    <row r="15" spans="1:4" x14ac:dyDescent="0.2">
      <c r="A15" s="17" t="str">
        <f>IF(D15&lt;D14,"9.","")</f>
        <v/>
      </c>
      <c r="B15" s="14" t="s">
        <v>200</v>
      </c>
      <c r="C15" s="18">
        <v>2</v>
      </c>
      <c r="D15" s="14">
        <v>19</v>
      </c>
    </row>
    <row r="16" spans="1:4" x14ac:dyDescent="0.2">
      <c r="A16" s="17" t="str">
        <f>IF(D16&lt;D15,"10.","")</f>
        <v/>
      </c>
      <c r="B16" s="15" t="s">
        <v>29</v>
      </c>
      <c r="C16" s="19">
        <v>2</v>
      </c>
      <c r="D16" s="15">
        <v>21</v>
      </c>
    </row>
    <row r="17" spans="1:4" x14ac:dyDescent="0.2">
      <c r="A17" s="17" t="str">
        <f>IF(D17&lt;D16,"11.","")</f>
        <v/>
      </c>
      <c r="B17" s="14" t="s">
        <v>18</v>
      </c>
      <c r="C17" s="18">
        <v>2</v>
      </c>
      <c r="D17" s="14">
        <v>28</v>
      </c>
    </row>
    <row r="18" spans="1:4" x14ac:dyDescent="0.2">
      <c r="A18" s="17" t="str">
        <f>IF(D18&lt;D17,"12.","")</f>
        <v>12.</v>
      </c>
      <c r="B18" s="14" t="s">
        <v>56</v>
      </c>
      <c r="C18" s="18">
        <v>1</v>
      </c>
      <c r="D18" s="14">
        <v>4</v>
      </c>
    </row>
    <row r="19" spans="1:4" x14ac:dyDescent="0.2">
      <c r="A19" s="17" t="str">
        <f>IF(D19&lt;D18,"13.","")</f>
        <v/>
      </c>
      <c r="B19" s="14" t="s">
        <v>28</v>
      </c>
      <c r="C19" s="18">
        <v>1</v>
      </c>
      <c r="D19" s="14">
        <v>5</v>
      </c>
    </row>
    <row r="20" spans="1:4" x14ac:dyDescent="0.2">
      <c r="A20" s="17" t="str">
        <f>IF(D20&lt;D19,"14.","")</f>
        <v/>
      </c>
      <c r="B20" s="14" t="s">
        <v>32</v>
      </c>
      <c r="C20" s="18">
        <v>1</v>
      </c>
      <c r="D20" s="14">
        <v>6</v>
      </c>
    </row>
    <row r="21" spans="1:4" x14ac:dyDescent="0.2">
      <c r="A21" s="17" t="str">
        <f>IF(D21&lt;D20,"15.","")</f>
        <v/>
      </c>
      <c r="B21" s="14" t="s">
        <v>33</v>
      </c>
      <c r="C21" s="18">
        <v>1</v>
      </c>
      <c r="D21" s="14">
        <v>6</v>
      </c>
    </row>
    <row r="22" spans="1:4" x14ac:dyDescent="0.2">
      <c r="A22" s="17" t="str">
        <f>IF(D22&lt;D21,"16.","")</f>
        <v/>
      </c>
      <c r="B22" s="14" t="s">
        <v>195</v>
      </c>
      <c r="C22" s="18">
        <v>1</v>
      </c>
      <c r="D22" s="14">
        <v>13</v>
      </c>
    </row>
    <row r="23" spans="1:4" x14ac:dyDescent="0.2">
      <c r="A23" s="17" t="str">
        <f>IF(D23&lt;D22,"17.","")</f>
        <v/>
      </c>
      <c r="B23" s="14" t="s">
        <v>190</v>
      </c>
      <c r="C23" s="18">
        <v>1</v>
      </c>
      <c r="D23" s="14">
        <v>15</v>
      </c>
    </row>
    <row r="24" spans="1:4" x14ac:dyDescent="0.2">
      <c r="A24" s="17" t="str">
        <f>IF(D24&lt;D23,"18.","")</f>
        <v/>
      </c>
      <c r="B24" s="14" t="s">
        <v>202</v>
      </c>
      <c r="C24" s="18">
        <v>1</v>
      </c>
      <c r="D24" s="14">
        <v>16</v>
      </c>
    </row>
    <row r="25" spans="1:4" x14ac:dyDescent="0.2">
      <c r="A25" s="17" t="str">
        <f>IF(D25&lt;D24,"19.","")</f>
        <v/>
      </c>
      <c r="B25" s="14" t="s">
        <v>46</v>
      </c>
      <c r="C25" s="18">
        <v>1</v>
      </c>
      <c r="D25" s="14">
        <v>19</v>
      </c>
    </row>
    <row r="26" spans="1:4" x14ac:dyDescent="0.2">
      <c r="A26" s="17" t="str">
        <f>IF(D26&lt;D25,"20.","")</f>
        <v/>
      </c>
      <c r="B26" s="15" t="s">
        <v>21</v>
      </c>
      <c r="C26" s="19">
        <v>1</v>
      </c>
      <c r="D26" s="15">
        <v>22</v>
      </c>
    </row>
    <row r="27" spans="1:4" x14ac:dyDescent="0.2">
      <c r="A27" s="17" t="str">
        <f>IF(D27&lt;D26,"21.","")</f>
        <v/>
      </c>
      <c r="B27" s="14" t="s">
        <v>199</v>
      </c>
      <c r="C27" s="18">
        <v>1</v>
      </c>
      <c r="D27" s="14">
        <v>30</v>
      </c>
    </row>
    <row r="28" spans="1:4" x14ac:dyDescent="0.2">
      <c r="A28" s="17" t="str">
        <f>IF(D28&lt;D27,"22.","")</f>
        <v/>
      </c>
      <c r="B28" s="15" t="s">
        <v>197</v>
      </c>
      <c r="C28" s="19">
        <v>1</v>
      </c>
      <c r="D28" s="15">
        <v>38</v>
      </c>
    </row>
    <row r="29" spans="1:4" ht="13.5" thickBot="1" x14ac:dyDescent="0.25">
      <c r="A29" s="40"/>
      <c r="B29" s="48"/>
      <c r="C29" s="48"/>
      <c r="D29" s="63"/>
    </row>
    <row r="30" spans="1:4" x14ac:dyDescent="0.2">
      <c r="A30" s="78"/>
      <c r="B30" s="71"/>
      <c r="C30" s="72"/>
      <c r="D30" s="79"/>
    </row>
    <row r="31" spans="1:4" x14ac:dyDescent="0.2">
      <c r="A31" s="60">
        <f>COUNTIF(D7:D28,"&gt;0")</f>
        <v>22</v>
      </c>
      <c r="B31" s="69" t="s">
        <v>209</v>
      </c>
      <c r="C31" s="76">
        <f>SUM(C7:C28)</f>
        <v>51</v>
      </c>
      <c r="D31" s="80">
        <f>SUM(C7:C28)/COUNTIF(C7:C28,"&gt;0")</f>
        <v>2.3181818181818183</v>
      </c>
    </row>
    <row r="32" spans="1:4" x14ac:dyDescent="0.2">
      <c r="A32" s="60"/>
      <c r="B32" s="69"/>
      <c r="D32" s="80" t="s">
        <v>59</v>
      </c>
    </row>
    <row r="33" spans="1:4" ht="13.5" thickBot="1" x14ac:dyDescent="0.25">
      <c r="A33" s="61"/>
      <c r="B33" s="47"/>
      <c r="C33" s="47"/>
      <c r="D33" s="26"/>
    </row>
  </sheetData>
  <phoneticPr fontId="0" type="noConversion"/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portrait" horizontalDpi="360" verticalDpi="360" r:id="rId1"/>
  <headerFooter alignWithMargins="0">
    <oddHeader>&amp;A</oddHeader>
    <oddFooter>Seite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8"/>
  <sheetViews>
    <sheetView topLeftCell="A4" workbookViewId="0">
      <selection activeCell="B10" sqref="B10"/>
    </sheetView>
  </sheetViews>
  <sheetFormatPr baseColWidth="10" defaultRowHeight="15" x14ac:dyDescent="0.2"/>
  <cols>
    <col min="1" max="1" width="10.7109375" style="90" customWidth="1"/>
    <col min="2" max="2" width="30.7109375" style="39" customWidth="1"/>
    <col min="3" max="4" width="15.7109375" style="90" customWidth="1"/>
  </cols>
  <sheetData>
    <row r="1" spans="1:4" s="39" customFormat="1" ht="18" customHeight="1" x14ac:dyDescent="0.25">
      <c r="A1" s="400" t="s">
        <v>0</v>
      </c>
      <c r="B1" s="401"/>
      <c r="C1" s="401"/>
      <c r="D1" s="401"/>
    </row>
    <row r="3" spans="1:4" ht="23.25" x14ac:dyDescent="0.35">
      <c r="A3" s="402" t="s">
        <v>220</v>
      </c>
      <c r="B3" s="403"/>
      <c r="C3" s="403"/>
      <c r="D3" s="403"/>
    </row>
    <row r="4" spans="1:4" ht="15" customHeight="1" x14ac:dyDescent="0.25">
      <c r="A4" s="83"/>
      <c r="B4" s="82"/>
    </row>
    <row r="5" spans="1:4" ht="15.75" x14ac:dyDescent="0.25">
      <c r="A5" s="400" t="s">
        <v>219</v>
      </c>
      <c r="B5" s="404"/>
      <c r="C5" s="404"/>
      <c r="D5" s="404"/>
    </row>
    <row r="6" spans="1:4" ht="15" customHeight="1" x14ac:dyDescent="0.25">
      <c r="A6" s="83"/>
      <c r="B6" s="46"/>
      <c r="C6" s="84"/>
      <c r="D6"/>
    </row>
    <row r="7" spans="1:4" ht="15.75" x14ac:dyDescent="0.2">
      <c r="A7" s="92" t="s">
        <v>5</v>
      </c>
      <c r="B7" s="92" t="s">
        <v>6</v>
      </c>
      <c r="C7" s="92" t="s">
        <v>4</v>
      </c>
      <c r="D7" s="92" t="s">
        <v>2</v>
      </c>
    </row>
    <row r="8" spans="1:4" ht="15.75" x14ac:dyDescent="0.2">
      <c r="A8" s="92"/>
      <c r="B8" s="86"/>
      <c r="C8" s="92"/>
      <c r="D8" s="92"/>
    </row>
    <row r="9" spans="1:4" s="44" customFormat="1" ht="15.75" x14ac:dyDescent="0.2">
      <c r="A9" s="99" t="s">
        <v>9</v>
      </c>
      <c r="B9" s="12" t="s">
        <v>26</v>
      </c>
      <c r="C9" s="93">
        <v>8</v>
      </c>
      <c r="D9" s="93">
        <v>28</v>
      </c>
    </row>
    <row r="10" spans="1:4" x14ac:dyDescent="0.2">
      <c r="A10" s="100" t="str">
        <f>IF(D10&lt;D9,"2.","")</f>
        <v>2.</v>
      </c>
      <c r="B10" s="81" t="s">
        <v>215</v>
      </c>
      <c r="C10" s="94">
        <v>7</v>
      </c>
      <c r="D10" s="94">
        <v>4</v>
      </c>
    </row>
    <row r="11" spans="1:4" x14ac:dyDescent="0.2">
      <c r="A11" s="100" t="str">
        <f>IF(D11&lt;D10,"3.","")</f>
        <v/>
      </c>
      <c r="B11" s="81" t="s">
        <v>29</v>
      </c>
      <c r="C11" s="94">
        <v>7</v>
      </c>
      <c r="D11" s="94">
        <v>23</v>
      </c>
    </row>
    <row r="12" spans="1:4" x14ac:dyDescent="0.2">
      <c r="A12" s="100" t="str">
        <f>IF(D12&lt;D11,"4.","")</f>
        <v>4.</v>
      </c>
      <c r="B12" s="81" t="s">
        <v>13</v>
      </c>
      <c r="C12" s="94">
        <v>5</v>
      </c>
      <c r="D12" s="94">
        <v>20</v>
      </c>
    </row>
    <row r="13" spans="1:4" s="2" customFormat="1" x14ac:dyDescent="0.2">
      <c r="A13" s="100" t="str">
        <f>IF(D13&lt;D12,"5.","")</f>
        <v/>
      </c>
      <c r="B13" s="81" t="s">
        <v>211</v>
      </c>
      <c r="C13" s="94">
        <v>5</v>
      </c>
      <c r="D13" s="94">
        <v>37</v>
      </c>
    </row>
    <row r="14" spans="1:4" x14ac:dyDescent="0.2">
      <c r="A14" s="100" t="str">
        <f>IF(D14&lt;D13,"6.","")</f>
        <v>6.</v>
      </c>
      <c r="B14" s="81" t="s">
        <v>214</v>
      </c>
      <c r="C14" s="94">
        <v>4</v>
      </c>
      <c r="D14" s="94">
        <v>5</v>
      </c>
    </row>
    <row r="15" spans="1:4" x14ac:dyDescent="0.2">
      <c r="A15" s="100" t="str">
        <f>IF(D15&lt;D14,"7.","")</f>
        <v/>
      </c>
      <c r="B15" s="81" t="s">
        <v>46</v>
      </c>
      <c r="C15" s="94">
        <v>4</v>
      </c>
      <c r="D15" s="94">
        <v>21</v>
      </c>
    </row>
    <row r="16" spans="1:4" x14ac:dyDescent="0.2">
      <c r="A16" s="100" t="str">
        <f>IF(D16&lt;D15,"8.","")</f>
        <v/>
      </c>
      <c r="B16" s="81" t="s">
        <v>188</v>
      </c>
      <c r="C16" s="94">
        <v>4</v>
      </c>
      <c r="D16" s="94">
        <v>25</v>
      </c>
    </row>
    <row r="17" spans="1:4" x14ac:dyDescent="0.2">
      <c r="A17" s="100" t="str">
        <f>IF(D17&lt;D16,"9.","")</f>
        <v>9.</v>
      </c>
      <c r="B17" s="81" t="s">
        <v>216</v>
      </c>
      <c r="C17" s="94">
        <v>2</v>
      </c>
      <c r="D17" s="94">
        <v>21</v>
      </c>
    </row>
    <row r="18" spans="1:4" x14ac:dyDescent="0.2">
      <c r="A18" s="100" t="str">
        <f>IF(D18&lt;D17,"10.","")</f>
        <v/>
      </c>
      <c r="B18" s="81" t="s">
        <v>47</v>
      </c>
      <c r="C18" s="94">
        <v>2</v>
      </c>
      <c r="D18" s="94">
        <v>33</v>
      </c>
    </row>
    <row r="19" spans="1:4" x14ac:dyDescent="0.2">
      <c r="A19" s="100" t="str">
        <f>IF(D19&lt;D18,"11.","")</f>
        <v>11.</v>
      </c>
      <c r="B19" s="81" t="s">
        <v>204</v>
      </c>
      <c r="C19" s="94">
        <v>1</v>
      </c>
      <c r="D19" s="94">
        <v>4</v>
      </c>
    </row>
    <row r="20" spans="1:4" x14ac:dyDescent="0.2">
      <c r="A20" s="100" t="str">
        <f>IF(D20&lt;D19,"12.","")</f>
        <v/>
      </c>
      <c r="B20" s="81" t="s">
        <v>37</v>
      </c>
      <c r="C20" s="94">
        <v>1</v>
      </c>
      <c r="D20" s="94">
        <v>9</v>
      </c>
    </row>
    <row r="21" spans="1:4" x14ac:dyDescent="0.2">
      <c r="A21" s="100" t="str">
        <f>IF(D21&lt;D20,"13.","")</f>
        <v/>
      </c>
      <c r="B21" s="81" t="s">
        <v>24</v>
      </c>
      <c r="C21" s="94">
        <v>1</v>
      </c>
      <c r="D21" s="94">
        <v>16</v>
      </c>
    </row>
    <row r="22" spans="1:4" x14ac:dyDescent="0.2">
      <c r="A22" s="100" t="str">
        <f>IF(D22&lt;D21,"14.","")</f>
        <v/>
      </c>
      <c r="B22" s="81" t="s">
        <v>18</v>
      </c>
      <c r="C22" s="94">
        <v>1</v>
      </c>
      <c r="D22" s="94">
        <v>17</v>
      </c>
    </row>
    <row r="23" spans="1:4" x14ac:dyDescent="0.2">
      <c r="A23" s="100" t="str">
        <f>IF(D23&lt;D22,"15.","")</f>
        <v/>
      </c>
      <c r="B23" s="81" t="s">
        <v>56</v>
      </c>
      <c r="C23" s="94">
        <v>1</v>
      </c>
      <c r="D23" s="94">
        <v>18</v>
      </c>
    </row>
    <row r="24" spans="1:4" x14ac:dyDescent="0.2">
      <c r="A24" s="100" t="str">
        <f>IF(D24&lt;D23,"16.","")</f>
        <v/>
      </c>
      <c r="B24" s="81" t="s">
        <v>202</v>
      </c>
      <c r="C24" s="94">
        <v>1</v>
      </c>
      <c r="D24" s="94">
        <v>27</v>
      </c>
    </row>
    <row r="25" spans="1:4" x14ac:dyDescent="0.2">
      <c r="A25" s="100" t="str">
        <f>IF(D25&lt;D24,"17.","")</f>
        <v/>
      </c>
      <c r="B25" s="81" t="s">
        <v>19</v>
      </c>
      <c r="C25" s="94">
        <v>1</v>
      </c>
      <c r="D25" s="94">
        <v>28</v>
      </c>
    </row>
    <row r="26" spans="1:4" x14ac:dyDescent="0.2">
      <c r="A26" s="100" t="str">
        <f>IF(D26&lt;D25,"18.","")</f>
        <v/>
      </c>
      <c r="B26" s="81" t="s">
        <v>197</v>
      </c>
      <c r="C26" s="94">
        <v>1</v>
      </c>
      <c r="D26" s="94">
        <v>32</v>
      </c>
    </row>
    <row r="27" spans="1:4" x14ac:dyDescent="0.2">
      <c r="A27" s="100" t="str">
        <f>IF(D27&lt;D26,"19.","")</f>
        <v>19.</v>
      </c>
      <c r="B27" s="81" t="s">
        <v>218</v>
      </c>
      <c r="C27" s="94">
        <v>0</v>
      </c>
      <c r="D27" s="94">
        <v>1</v>
      </c>
    </row>
    <row r="28" spans="1:4" x14ac:dyDescent="0.2">
      <c r="A28" s="100" t="str">
        <f>IF(D28&lt;D27,"20.","")</f>
        <v/>
      </c>
      <c r="B28" s="81" t="s">
        <v>74</v>
      </c>
      <c r="C28" s="94">
        <v>0</v>
      </c>
      <c r="D28" s="94">
        <v>1</v>
      </c>
    </row>
    <row r="29" spans="1:4" x14ac:dyDescent="0.2">
      <c r="A29" s="100" t="str">
        <f>IF(D29&lt;D28,"21.","")</f>
        <v/>
      </c>
      <c r="B29" s="81" t="s">
        <v>44</v>
      </c>
      <c r="C29" s="94">
        <v>0</v>
      </c>
      <c r="D29" s="94">
        <v>1</v>
      </c>
    </row>
    <row r="30" spans="1:4" x14ac:dyDescent="0.2">
      <c r="A30" s="100" t="str">
        <f>IF(D30&lt;D29,"22.","")</f>
        <v/>
      </c>
      <c r="B30" s="81" t="s">
        <v>42</v>
      </c>
      <c r="C30" s="94">
        <v>0</v>
      </c>
      <c r="D30" s="94">
        <v>1</v>
      </c>
    </row>
    <row r="31" spans="1:4" x14ac:dyDescent="0.2">
      <c r="A31" s="100" t="str">
        <f>IF(D31&lt;D30,"23.","")</f>
        <v/>
      </c>
      <c r="B31" s="81" t="s">
        <v>33</v>
      </c>
      <c r="C31" s="94">
        <v>0</v>
      </c>
      <c r="D31" s="94">
        <v>2</v>
      </c>
    </row>
    <row r="32" spans="1:4" x14ac:dyDescent="0.2">
      <c r="A32" s="100" t="str">
        <f>IF(D32&lt;D31,"24.","")</f>
        <v/>
      </c>
      <c r="B32" s="81" t="s">
        <v>205</v>
      </c>
      <c r="C32" s="94">
        <v>0</v>
      </c>
      <c r="D32" s="94">
        <v>3</v>
      </c>
    </row>
    <row r="33" spans="1:4" x14ac:dyDescent="0.2">
      <c r="A33" s="100" t="str">
        <f>IF(D33&lt;D32,"25.","")</f>
        <v/>
      </c>
      <c r="B33" s="81" t="s">
        <v>217</v>
      </c>
      <c r="C33" s="94">
        <v>0</v>
      </c>
      <c r="D33" s="94">
        <v>3</v>
      </c>
    </row>
    <row r="34" spans="1:4" x14ac:dyDescent="0.2">
      <c r="A34" s="100" t="str">
        <f>IF(D34&lt;D33,"26.","")</f>
        <v/>
      </c>
      <c r="B34" s="81" t="s">
        <v>195</v>
      </c>
      <c r="C34" s="94">
        <v>0</v>
      </c>
      <c r="D34" s="94">
        <v>3</v>
      </c>
    </row>
    <row r="35" spans="1:4" x14ac:dyDescent="0.2">
      <c r="A35" s="100" t="str">
        <f>IF(D35&lt;D34,"27.","")</f>
        <v/>
      </c>
      <c r="B35" s="81" t="s">
        <v>34</v>
      </c>
      <c r="C35" s="94">
        <v>0</v>
      </c>
      <c r="D35" s="94">
        <v>4</v>
      </c>
    </row>
    <row r="36" spans="1:4" x14ac:dyDescent="0.2">
      <c r="A36" s="100" t="str">
        <f>IF(D36&lt;D35,"28.","")</f>
        <v/>
      </c>
      <c r="B36" s="81" t="s">
        <v>192</v>
      </c>
      <c r="C36" s="94">
        <v>0</v>
      </c>
      <c r="D36" s="94">
        <v>5</v>
      </c>
    </row>
    <row r="37" spans="1:4" x14ac:dyDescent="0.2">
      <c r="A37" s="100" t="str">
        <f>IF(D37&lt;D36,"29.","")</f>
        <v/>
      </c>
      <c r="B37" s="81" t="s">
        <v>198</v>
      </c>
      <c r="C37" s="94">
        <v>0</v>
      </c>
      <c r="D37" s="94">
        <v>5</v>
      </c>
    </row>
    <row r="38" spans="1:4" x14ac:dyDescent="0.2">
      <c r="A38" s="100" t="str">
        <f>IF(D38&lt;D37,"30.","")</f>
        <v/>
      </c>
      <c r="B38" s="81" t="s">
        <v>210</v>
      </c>
      <c r="C38" s="94">
        <v>0</v>
      </c>
      <c r="D38" s="94">
        <v>8</v>
      </c>
    </row>
    <row r="39" spans="1:4" x14ac:dyDescent="0.2">
      <c r="A39" s="100" t="str">
        <f>IF(D39&lt;D38,"31.","")</f>
        <v/>
      </c>
      <c r="B39" s="81" t="s">
        <v>213</v>
      </c>
      <c r="C39" s="94">
        <v>0</v>
      </c>
      <c r="D39" s="94">
        <v>8</v>
      </c>
    </row>
    <row r="40" spans="1:4" x14ac:dyDescent="0.2">
      <c r="A40" s="100" t="str">
        <f>IF(D40&lt;D39,"32.","")</f>
        <v/>
      </c>
      <c r="B40" s="81" t="s">
        <v>28</v>
      </c>
      <c r="C40" s="94">
        <v>0</v>
      </c>
      <c r="D40" s="94">
        <v>10</v>
      </c>
    </row>
    <row r="41" spans="1:4" x14ac:dyDescent="0.2">
      <c r="A41" s="100" t="str">
        <f>IF(D41&lt;D40,"33.","")</f>
        <v/>
      </c>
      <c r="B41" s="81" t="s">
        <v>191</v>
      </c>
      <c r="C41" s="94">
        <v>0</v>
      </c>
      <c r="D41" s="94">
        <v>13</v>
      </c>
    </row>
    <row r="42" spans="1:4" x14ac:dyDescent="0.2">
      <c r="A42" s="100" t="str">
        <f>IF(D42&lt;D41,"34.","")</f>
        <v/>
      </c>
      <c r="B42" s="81" t="s">
        <v>189</v>
      </c>
      <c r="C42" s="94">
        <v>0</v>
      </c>
      <c r="D42" s="94">
        <v>19</v>
      </c>
    </row>
    <row r="43" spans="1:4" x14ac:dyDescent="0.2">
      <c r="A43" s="100" t="str">
        <f>IF(D43&lt;D42,"35.","")</f>
        <v/>
      </c>
      <c r="B43" s="81" t="s">
        <v>190</v>
      </c>
      <c r="C43" s="94">
        <v>0</v>
      </c>
      <c r="D43" s="94">
        <v>21</v>
      </c>
    </row>
    <row r="44" spans="1:4" x14ac:dyDescent="0.2">
      <c r="A44" s="100" t="str">
        <f>IF(D44&lt;D43,"36.","")</f>
        <v/>
      </c>
      <c r="B44" s="81" t="s">
        <v>206</v>
      </c>
      <c r="C44" s="94">
        <v>0</v>
      </c>
      <c r="D44" s="94">
        <v>22</v>
      </c>
    </row>
    <row r="45" spans="1:4" ht="15.75" thickBot="1" x14ac:dyDescent="0.25">
      <c r="A45" s="101" t="str">
        <f>IF(D45&lt;D44,"37.","")</f>
        <v/>
      </c>
      <c r="B45" s="87" t="s">
        <v>212</v>
      </c>
      <c r="C45" s="95">
        <v>0</v>
      </c>
      <c r="D45" s="95">
        <v>29</v>
      </c>
    </row>
    <row r="46" spans="1:4" ht="15.75" x14ac:dyDescent="0.2">
      <c r="A46" s="102"/>
      <c r="B46" s="85"/>
      <c r="C46" s="89"/>
      <c r="D46" s="103"/>
    </row>
    <row r="47" spans="1:4" x14ac:dyDescent="0.2">
      <c r="A47" s="91">
        <f>COUNTIF(D9:D45,"&gt;0")</f>
        <v>37</v>
      </c>
      <c r="B47" s="88" t="s">
        <v>58</v>
      </c>
      <c r="C47" s="104">
        <f>SUM(C9:C45)</f>
        <v>56</v>
      </c>
      <c r="D47" s="105">
        <f>+C47/A47</f>
        <v>1.5135135135135136</v>
      </c>
    </row>
    <row r="48" spans="1:4" ht="15.75" thickBot="1" x14ac:dyDescent="0.25">
      <c r="A48" s="96"/>
      <c r="B48" s="97"/>
      <c r="C48" s="98"/>
      <c r="D48" s="106" t="s">
        <v>221</v>
      </c>
    </row>
  </sheetData>
  <mergeCells count="3">
    <mergeCell ref="A1:D1"/>
    <mergeCell ref="A3:D3"/>
    <mergeCell ref="A5:D5"/>
  </mergeCells>
  <phoneticPr fontId="0" type="noConversion"/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>
    <oddHeader>&amp;A</oddHeader>
    <oddFooter>Seite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3"/>
  <sheetViews>
    <sheetView topLeftCell="A4" workbookViewId="0">
      <selection activeCell="E16" sqref="E16"/>
    </sheetView>
  </sheetViews>
  <sheetFormatPr baseColWidth="10" defaultRowHeight="15" x14ac:dyDescent="0.2"/>
  <cols>
    <col min="1" max="1" width="9.7109375" style="90" customWidth="1"/>
    <col min="2" max="2" width="28.7109375" style="39" customWidth="1"/>
    <col min="3" max="4" width="12.7109375" style="90" customWidth="1"/>
    <col min="5" max="5" width="12.7109375" style="126" customWidth="1"/>
    <col min="6" max="6" width="10.7109375" style="108" customWidth="1"/>
  </cols>
  <sheetData>
    <row r="1" spans="1:6" s="39" customFormat="1" ht="18" customHeight="1" x14ac:dyDescent="0.25">
      <c r="A1" s="400" t="s">
        <v>0</v>
      </c>
      <c r="B1" s="401"/>
      <c r="C1" s="401"/>
      <c r="D1" s="401"/>
      <c r="E1" s="404"/>
      <c r="F1" s="404"/>
    </row>
    <row r="3" spans="1:6" ht="23.25" x14ac:dyDescent="0.35">
      <c r="A3" s="402" t="s">
        <v>234</v>
      </c>
      <c r="B3" s="403"/>
      <c r="C3" s="403"/>
      <c r="D3" s="403"/>
      <c r="E3" s="404"/>
      <c r="F3" s="404"/>
    </row>
    <row r="4" spans="1:6" ht="15" customHeight="1" x14ac:dyDescent="0.25">
      <c r="A4" s="83"/>
      <c r="B4" s="82"/>
    </row>
    <row r="5" spans="1:6" ht="15.75" x14ac:dyDescent="0.25">
      <c r="A5" s="400" t="s">
        <v>232</v>
      </c>
      <c r="B5" s="404"/>
      <c r="C5" s="404"/>
      <c r="D5" s="404"/>
      <c r="E5" s="404"/>
      <c r="F5" s="404"/>
    </row>
    <row r="6" spans="1:6" ht="15" customHeight="1" thickBot="1" x14ac:dyDescent="0.3">
      <c r="A6" s="83"/>
      <c r="B6" s="46"/>
      <c r="C6" s="84"/>
      <c r="D6"/>
    </row>
    <row r="7" spans="1:6" ht="16.5" thickBot="1" x14ac:dyDescent="0.3">
      <c r="A7" s="124" t="s">
        <v>5</v>
      </c>
      <c r="B7" s="125" t="s">
        <v>6</v>
      </c>
      <c r="C7" s="125" t="s">
        <v>4</v>
      </c>
      <c r="D7" s="125" t="s">
        <v>2</v>
      </c>
      <c r="E7" s="405" t="s">
        <v>235</v>
      </c>
      <c r="F7" s="406"/>
    </row>
    <row r="8" spans="1:6" ht="15.75" x14ac:dyDescent="0.2">
      <c r="A8" s="122"/>
      <c r="B8" s="135"/>
      <c r="C8" s="123"/>
      <c r="D8" s="123"/>
      <c r="F8" s="130"/>
    </row>
    <row r="9" spans="1:6" s="44" customFormat="1" ht="15.75" x14ac:dyDescent="0.25">
      <c r="A9" s="136" t="s">
        <v>9</v>
      </c>
      <c r="B9" s="12" t="s">
        <v>214</v>
      </c>
      <c r="C9" s="93">
        <v>26</v>
      </c>
      <c r="D9" s="93">
        <v>38</v>
      </c>
      <c r="E9" s="137">
        <f>+D9/C9</f>
        <v>1.4615384615384615</v>
      </c>
      <c r="F9" s="138" t="s">
        <v>2</v>
      </c>
    </row>
    <row r="10" spans="1:6" x14ac:dyDescent="0.2">
      <c r="A10" s="133" t="str">
        <f>IF(C10&lt;C9,"2.","")</f>
        <v>2.</v>
      </c>
      <c r="B10" s="81" t="s">
        <v>215</v>
      </c>
      <c r="C10" s="94">
        <v>18</v>
      </c>
      <c r="D10" s="94">
        <v>14</v>
      </c>
      <c r="E10" s="139">
        <f t="shared" ref="E10:E40" si="0">+D10/C10</f>
        <v>0.77777777777777779</v>
      </c>
      <c r="F10" s="140"/>
    </row>
    <row r="11" spans="1:6" x14ac:dyDescent="0.2">
      <c r="A11" s="133" t="str">
        <f>IF(C11&lt;C10,"3.","")</f>
        <v>3.</v>
      </c>
      <c r="B11" s="81" t="s">
        <v>224</v>
      </c>
      <c r="C11" s="94">
        <v>15</v>
      </c>
      <c r="D11" s="94">
        <v>40</v>
      </c>
      <c r="E11" s="141">
        <f t="shared" si="0"/>
        <v>2.6666666666666665</v>
      </c>
      <c r="F11" s="140"/>
    </row>
    <row r="12" spans="1:6" x14ac:dyDescent="0.2">
      <c r="A12" s="133" t="str">
        <f>IF(C12&lt;C11,"4.","")</f>
        <v>4.</v>
      </c>
      <c r="B12" s="81" t="s">
        <v>188</v>
      </c>
      <c r="C12" s="94">
        <v>9</v>
      </c>
      <c r="D12" s="94">
        <v>32</v>
      </c>
      <c r="E12" s="139">
        <f t="shared" si="0"/>
        <v>3.5555555555555554</v>
      </c>
      <c r="F12" s="140"/>
    </row>
    <row r="13" spans="1:6" s="2" customFormat="1" x14ac:dyDescent="0.2">
      <c r="A13" s="133" t="str">
        <f>IF(C13&lt;C12,"5.","")</f>
        <v>5.</v>
      </c>
      <c r="B13" s="81" t="s">
        <v>228</v>
      </c>
      <c r="C13" s="94">
        <v>8</v>
      </c>
      <c r="D13" s="94">
        <v>18</v>
      </c>
      <c r="E13" s="139">
        <f t="shared" si="0"/>
        <v>2.25</v>
      </c>
      <c r="F13" s="140"/>
    </row>
    <row r="14" spans="1:6" x14ac:dyDescent="0.2">
      <c r="A14" s="133" t="str">
        <f>IF(C14&lt;C13,"6.","")</f>
        <v>6.</v>
      </c>
      <c r="B14" s="81" t="s">
        <v>211</v>
      </c>
      <c r="C14" s="94">
        <v>7</v>
      </c>
      <c r="D14" s="94">
        <v>25</v>
      </c>
      <c r="E14" s="139">
        <f t="shared" si="0"/>
        <v>3.5714285714285716</v>
      </c>
      <c r="F14" s="140"/>
    </row>
    <row r="15" spans="1:6" x14ac:dyDescent="0.2">
      <c r="A15" s="133" t="str">
        <f>IF(C15&lt;C14,"7.","")</f>
        <v>7.</v>
      </c>
      <c r="B15" s="81" t="s">
        <v>217</v>
      </c>
      <c r="C15" s="94">
        <v>5</v>
      </c>
      <c r="D15" s="94">
        <v>35</v>
      </c>
      <c r="E15" s="139">
        <f t="shared" si="0"/>
        <v>7</v>
      </c>
      <c r="F15" s="140"/>
    </row>
    <row r="16" spans="1:6" x14ac:dyDescent="0.2">
      <c r="A16" s="133" t="str">
        <f>IF(C16&lt;C15,"8.","")</f>
        <v>8.</v>
      </c>
      <c r="B16" s="81" t="s">
        <v>229</v>
      </c>
      <c r="C16" s="94">
        <v>4</v>
      </c>
      <c r="D16" s="94">
        <v>6</v>
      </c>
      <c r="E16" s="139">
        <f t="shared" si="0"/>
        <v>1.5</v>
      </c>
      <c r="F16" s="140"/>
    </row>
    <row r="17" spans="1:6" x14ac:dyDescent="0.2">
      <c r="A17" s="133" t="str">
        <f>IF(C17&lt;C16,"9.","")</f>
        <v/>
      </c>
      <c r="B17" s="81" t="s">
        <v>225</v>
      </c>
      <c r="C17" s="94">
        <v>4</v>
      </c>
      <c r="D17" s="94">
        <v>11</v>
      </c>
      <c r="E17" s="139">
        <f t="shared" si="0"/>
        <v>2.75</v>
      </c>
      <c r="F17" s="140"/>
    </row>
    <row r="18" spans="1:6" x14ac:dyDescent="0.2">
      <c r="A18" s="133" t="str">
        <f>IF(C18&lt;C17,"10.","")</f>
        <v/>
      </c>
      <c r="B18" s="81" t="s">
        <v>212</v>
      </c>
      <c r="C18" s="94">
        <v>4</v>
      </c>
      <c r="D18" s="94">
        <v>19</v>
      </c>
      <c r="E18" s="139">
        <f t="shared" si="0"/>
        <v>4.75</v>
      </c>
      <c r="F18" s="140"/>
    </row>
    <row r="19" spans="1:6" x14ac:dyDescent="0.2">
      <c r="A19" s="133" t="str">
        <f>IF(C19&lt;C18,"11.","")</f>
        <v/>
      </c>
      <c r="B19" s="81" t="s">
        <v>189</v>
      </c>
      <c r="C19" s="94">
        <v>4</v>
      </c>
      <c r="D19" s="94">
        <v>20</v>
      </c>
      <c r="E19" s="143">
        <f t="shared" si="0"/>
        <v>5</v>
      </c>
      <c r="F19" s="140"/>
    </row>
    <row r="20" spans="1:6" x14ac:dyDescent="0.2">
      <c r="A20" s="133" t="str">
        <f>IF(C20&lt;C19,"12.","")</f>
        <v>12.</v>
      </c>
      <c r="B20" s="81" t="s">
        <v>41</v>
      </c>
      <c r="C20" s="94">
        <v>3</v>
      </c>
      <c r="D20" s="94">
        <v>6</v>
      </c>
      <c r="E20" s="143">
        <f t="shared" si="0"/>
        <v>2</v>
      </c>
      <c r="F20" s="140"/>
    </row>
    <row r="21" spans="1:6" x14ac:dyDescent="0.2">
      <c r="A21" s="133" t="str">
        <f>IF(C21&lt;C20,"13.","")</f>
        <v/>
      </c>
      <c r="B21" s="81" t="s">
        <v>218</v>
      </c>
      <c r="C21" s="94">
        <v>3</v>
      </c>
      <c r="D21" s="94">
        <v>10</v>
      </c>
      <c r="E21" s="143">
        <f t="shared" si="0"/>
        <v>3.3333333333333335</v>
      </c>
      <c r="F21" s="140"/>
    </row>
    <row r="22" spans="1:6" x14ac:dyDescent="0.2">
      <c r="A22" s="133" t="str">
        <f>IF(C22&lt;C21,"14.","")</f>
        <v/>
      </c>
      <c r="B22" s="81" t="s">
        <v>32</v>
      </c>
      <c r="C22" s="94">
        <v>3</v>
      </c>
      <c r="D22" s="94">
        <v>19</v>
      </c>
      <c r="E22" s="143">
        <f t="shared" si="0"/>
        <v>6.333333333333333</v>
      </c>
      <c r="F22" s="140"/>
    </row>
    <row r="23" spans="1:6" x14ac:dyDescent="0.2">
      <c r="A23" s="133" t="str">
        <f>IF(C23&lt;C22,"15.","")</f>
        <v>15.</v>
      </c>
      <c r="B23" s="81" t="s">
        <v>231</v>
      </c>
      <c r="C23" s="94">
        <v>2</v>
      </c>
      <c r="D23" s="94">
        <v>1</v>
      </c>
      <c r="E23" s="143">
        <f t="shared" si="0"/>
        <v>0.5</v>
      </c>
      <c r="F23" s="140"/>
    </row>
    <row r="24" spans="1:6" x14ac:dyDescent="0.2">
      <c r="A24" s="133" t="str">
        <f>IF(C24&lt;C23,"16.","")</f>
        <v/>
      </c>
      <c r="B24" s="81" t="s">
        <v>24</v>
      </c>
      <c r="C24" s="94">
        <v>2</v>
      </c>
      <c r="D24" s="94">
        <v>2</v>
      </c>
      <c r="E24" s="143">
        <f t="shared" si="0"/>
        <v>1</v>
      </c>
      <c r="F24" s="140"/>
    </row>
    <row r="25" spans="1:6" x14ac:dyDescent="0.2">
      <c r="A25" s="133" t="str">
        <f>IF(C25&lt;C24,"17.","")</f>
        <v/>
      </c>
      <c r="B25" s="81" t="s">
        <v>56</v>
      </c>
      <c r="C25" s="94">
        <v>2</v>
      </c>
      <c r="D25" s="94">
        <v>4</v>
      </c>
      <c r="E25" s="143">
        <f t="shared" si="0"/>
        <v>2</v>
      </c>
      <c r="F25" s="140"/>
    </row>
    <row r="26" spans="1:6" x14ac:dyDescent="0.2">
      <c r="A26" s="133" t="str">
        <f>IF(C26&lt;C25,"18.","")</f>
        <v/>
      </c>
      <c r="B26" s="81" t="s">
        <v>223</v>
      </c>
      <c r="C26" s="94">
        <v>2</v>
      </c>
      <c r="D26" s="94">
        <v>7</v>
      </c>
      <c r="E26" s="143">
        <f t="shared" si="0"/>
        <v>3.5</v>
      </c>
      <c r="F26" s="140"/>
    </row>
    <row r="27" spans="1:6" x14ac:dyDescent="0.2">
      <c r="A27" s="133" t="str">
        <f>IF(C27&lt;C26,"19.","")</f>
        <v/>
      </c>
      <c r="B27" s="81" t="s">
        <v>28</v>
      </c>
      <c r="C27" s="94">
        <v>2</v>
      </c>
      <c r="D27" s="94">
        <v>11</v>
      </c>
      <c r="E27" s="143">
        <f t="shared" si="0"/>
        <v>5.5</v>
      </c>
      <c r="F27" s="140"/>
    </row>
    <row r="28" spans="1:6" x14ac:dyDescent="0.2">
      <c r="A28" s="133" t="str">
        <f>IF(C28&lt;C27,"20.","")</f>
        <v/>
      </c>
      <c r="B28" s="81" t="s">
        <v>199</v>
      </c>
      <c r="C28" s="94">
        <v>2</v>
      </c>
      <c r="D28" s="94">
        <v>15</v>
      </c>
      <c r="E28" s="143">
        <f t="shared" si="0"/>
        <v>7.5</v>
      </c>
      <c r="F28" s="140"/>
    </row>
    <row r="29" spans="1:6" x14ac:dyDescent="0.2">
      <c r="A29" s="133" t="str">
        <f>IF(C29&lt;C28,"21.","")</f>
        <v/>
      </c>
      <c r="B29" s="81" t="s">
        <v>216</v>
      </c>
      <c r="C29" s="94">
        <v>2</v>
      </c>
      <c r="D29" s="94">
        <v>32</v>
      </c>
      <c r="E29" s="143">
        <f t="shared" si="0"/>
        <v>16</v>
      </c>
      <c r="F29" s="140"/>
    </row>
    <row r="30" spans="1:6" x14ac:dyDescent="0.2">
      <c r="A30" s="133" t="str">
        <f>IF(C30&lt;C29,"22.","")</f>
        <v>22.</v>
      </c>
      <c r="B30" s="81" t="s">
        <v>54</v>
      </c>
      <c r="C30" s="94">
        <v>1</v>
      </c>
      <c r="D30" s="94">
        <v>2</v>
      </c>
      <c r="E30" s="143">
        <f t="shared" si="0"/>
        <v>2</v>
      </c>
      <c r="F30" s="140"/>
    </row>
    <row r="31" spans="1:6" x14ac:dyDescent="0.2">
      <c r="A31" s="133" t="str">
        <f>IF(C31&lt;C30,"23.","")</f>
        <v/>
      </c>
      <c r="B31" s="81" t="s">
        <v>33</v>
      </c>
      <c r="C31" s="94">
        <v>1</v>
      </c>
      <c r="D31" s="94">
        <v>3</v>
      </c>
      <c r="E31" s="143">
        <f t="shared" si="0"/>
        <v>3</v>
      </c>
      <c r="F31" s="140"/>
    </row>
    <row r="32" spans="1:6" x14ac:dyDescent="0.2">
      <c r="A32" s="133" t="str">
        <f>IF(C32&lt;C31,"24.","")</f>
        <v/>
      </c>
      <c r="B32" s="81" t="s">
        <v>226</v>
      </c>
      <c r="C32" s="94">
        <v>1</v>
      </c>
      <c r="D32" s="94">
        <v>10</v>
      </c>
      <c r="E32" s="143">
        <f t="shared" si="0"/>
        <v>10</v>
      </c>
      <c r="F32" s="140"/>
    </row>
    <row r="33" spans="1:6" x14ac:dyDescent="0.2">
      <c r="A33" s="133" t="str">
        <f>IF(C33&lt;C32,"25.","")</f>
        <v/>
      </c>
      <c r="B33" s="81" t="s">
        <v>46</v>
      </c>
      <c r="C33" s="94">
        <v>1</v>
      </c>
      <c r="D33" s="94">
        <v>12</v>
      </c>
      <c r="E33" s="143">
        <f t="shared" si="0"/>
        <v>12</v>
      </c>
      <c r="F33" s="140"/>
    </row>
    <row r="34" spans="1:6" x14ac:dyDescent="0.2">
      <c r="A34" s="133" t="str">
        <f>IF(C34&lt;C33,"26.","")</f>
        <v/>
      </c>
      <c r="B34" s="81" t="s">
        <v>192</v>
      </c>
      <c r="C34" s="94">
        <v>1</v>
      </c>
      <c r="D34" s="94">
        <v>13</v>
      </c>
      <c r="E34" s="143">
        <f t="shared" si="0"/>
        <v>13</v>
      </c>
      <c r="F34" s="140"/>
    </row>
    <row r="35" spans="1:6" x14ac:dyDescent="0.2">
      <c r="A35" s="133" t="str">
        <f>IF(C35&lt;C34,"27.","")</f>
        <v/>
      </c>
      <c r="B35" s="81" t="s">
        <v>198</v>
      </c>
      <c r="C35" s="94">
        <v>1</v>
      </c>
      <c r="D35" s="94">
        <v>13</v>
      </c>
      <c r="E35" s="143">
        <f t="shared" si="0"/>
        <v>13</v>
      </c>
      <c r="F35" s="140"/>
    </row>
    <row r="36" spans="1:6" x14ac:dyDescent="0.2">
      <c r="A36" s="133" t="str">
        <f>IF(C36&lt;C35,"28.","")</f>
        <v/>
      </c>
      <c r="B36" s="81" t="s">
        <v>200</v>
      </c>
      <c r="C36" s="94">
        <v>1</v>
      </c>
      <c r="D36" s="94">
        <v>16</v>
      </c>
      <c r="E36" s="143">
        <f t="shared" si="0"/>
        <v>16</v>
      </c>
      <c r="F36" s="140"/>
    </row>
    <row r="37" spans="1:6" x14ac:dyDescent="0.2">
      <c r="A37" s="133" t="str">
        <f>IF(C37&lt;C36,"29.","")</f>
        <v/>
      </c>
      <c r="B37" s="81" t="s">
        <v>202</v>
      </c>
      <c r="C37" s="94">
        <v>1</v>
      </c>
      <c r="D37" s="94">
        <v>16</v>
      </c>
      <c r="E37" s="143">
        <f t="shared" si="0"/>
        <v>16</v>
      </c>
      <c r="F37" s="140"/>
    </row>
    <row r="38" spans="1:6" x14ac:dyDescent="0.2">
      <c r="A38" s="133" t="str">
        <f>IF(C38&lt;C37,"30.","")</f>
        <v/>
      </c>
      <c r="B38" s="81" t="s">
        <v>26</v>
      </c>
      <c r="C38" s="94">
        <v>1</v>
      </c>
      <c r="D38" s="94">
        <v>22</v>
      </c>
      <c r="E38" s="143">
        <f t="shared" si="0"/>
        <v>22</v>
      </c>
      <c r="F38" s="140"/>
    </row>
    <row r="39" spans="1:6" x14ac:dyDescent="0.2">
      <c r="A39" s="133" t="str">
        <f>IF(C39&lt;C38,"31.","")</f>
        <v/>
      </c>
      <c r="B39" s="81" t="s">
        <v>19</v>
      </c>
      <c r="C39" s="94">
        <v>1</v>
      </c>
      <c r="D39" s="94">
        <v>25</v>
      </c>
      <c r="E39" s="143">
        <f t="shared" si="0"/>
        <v>25</v>
      </c>
      <c r="F39" s="140"/>
    </row>
    <row r="40" spans="1:6" ht="15.75" thickBot="1" x14ac:dyDescent="0.25">
      <c r="A40" s="134" t="str">
        <f>IF(C40&lt;C39,"32.","")</f>
        <v/>
      </c>
      <c r="B40" s="109" t="s">
        <v>197</v>
      </c>
      <c r="C40" s="110">
        <v>1</v>
      </c>
      <c r="D40" s="110">
        <v>37</v>
      </c>
      <c r="E40" s="144">
        <f t="shared" si="0"/>
        <v>37</v>
      </c>
      <c r="F40" s="142"/>
    </row>
    <row r="41" spans="1:6" ht="15.75" x14ac:dyDescent="0.2">
      <c r="A41" s="102"/>
      <c r="B41" s="85"/>
      <c r="C41" s="89"/>
      <c r="D41" s="146" t="s">
        <v>59</v>
      </c>
      <c r="E41" s="128"/>
      <c r="F41" s="129"/>
    </row>
    <row r="42" spans="1:6" x14ac:dyDescent="0.2">
      <c r="A42" s="91">
        <f>COUNTIF(D9:D40,"&gt;0")</f>
        <v>32</v>
      </c>
      <c r="B42" s="88" t="s">
        <v>233</v>
      </c>
      <c r="C42" s="104">
        <f>SUM(C9:C40)</f>
        <v>138</v>
      </c>
      <c r="D42" s="145">
        <f>+C42/A42</f>
        <v>4.3125</v>
      </c>
      <c r="F42" s="130"/>
    </row>
    <row r="43" spans="1:6" ht="15.75" thickBot="1" x14ac:dyDescent="0.25">
      <c r="A43" s="127"/>
      <c r="B43" s="107"/>
      <c r="C43" s="120" t="s">
        <v>4</v>
      </c>
      <c r="D43" s="147"/>
      <c r="E43" s="131"/>
      <c r="F43" s="132"/>
    </row>
  </sheetData>
  <mergeCells count="4">
    <mergeCell ref="E7:F7"/>
    <mergeCell ref="A1:F1"/>
    <mergeCell ref="A3:F3"/>
    <mergeCell ref="A5:F5"/>
  </mergeCells>
  <phoneticPr fontId="0" type="noConversion"/>
  <printOptions horizontalCentered="1" verticalCentered="1"/>
  <pageMargins left="0.59055118110236227" right="0.59055118110236227" top="0.78740157480314965" bottom="0.78740157480314965" header="0.51181102362204722" footer="0.51181102362204722"/>
  <pageSetup paperSize="9" orientation="portrait" horizontalDpi="300" verticalDpi="300" r:id="rId1"/>
  <headerFooter alignWithMargins="0">
    <oddHeader>&amp;A</oddHeader>
    <oddFooter>Seite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9"/>
  <sheetViews>
    <sheetView workbookViewId="0">
      <selection activeCell="A5" sqref="A5:F5"/>
    </sheetView>
  </sheetViews>
  <sheetFormatPr baseColWidth="10" defaultRowHeight="15" x14ac:dyDescent="0.2"/>
  <cols>
    <col min="1" max="1" width="9.7109375" style="90" customWidth="1"/>
    <col min="2" max="2" width="28.7109375" style="39" customWidth="1"/>
    <col min="3" max="4" width="13.7109375" style="90" customWidth="1"/>
    <col min="5" max="5" width="12.7109375" style="165" customWidth="1"/>
    <col min="6" max="6" width="10.7109375" style="108" customWidth="1"/>
    <col min="7" max="7" width="28.7109375" customWidth="1"/>
    <col min="8" max="9" width="12.7109375" customWidth="1"/>
  </cols>
  <sheetData>
    <row r="1" spans="1:9" s="150" customFormat="1" ht="18" customHeight="1" x14ac:dyDescent="0.25">
      <c r="A1" s="400" t="s">
        <v>0</v>
      </c>
      <c r="B1" s="404"/>
      <c r="C1" s="404"/>
      <c r="D1" s="404"/>
      <c r="E1" s="404"/>
      <c r="F1" s="404"/>
      <c r="G1" s="22"/>
      <c r="H1" s="22"/>
      <c r="I1" s="22"/>
    </row>
    <row r="2" spans="1:9" s="22" customFormat="1" x14ac:dyDescent="0.2">
      <c r="A2" s="150"/>
      <c r="B2" s="150"/>
      <c r="C2" s="150"/>
      <c r="D2" s="150"/>
      <c r="E2" s="165"/>
      <c r="F2" s="108"/>
    </row>
    <row r="3" spans="1:9" s="152" customFormat="1" ht="20.25" x14ac:dyDescent="0.3">
      <c r="A3" s="407" t="s">
        <v>241</v>
      </c>
      <c r="B3" s="404"/>
      <c r="C3" s="404"/>
      <c r="D3" s="404"/>
      <c r="E3" s="404"/>
      <c r="F3" s="404"/>
    </row>
    <row r="4" spans="1:9" s="22" customFormat="1" ht="15" customHeight="1" x14ac:dyDescent="0.25">
      <c r="A4" s="149"/>
      <c r="B4" s="151"/>
      <c r="C4" s="150"/>
      <c r="D4" s="150"/>
      <c r="E4" s="165"/>
      <c r="F4" s="108"/>
    </row>
    <row r="5" spans="1:9" s="22" customFormat="1" ht="15.75" x14ac:dyDescent="0.25">
      <c r="A5" s="400" t="s">
        <v>236</v>
      </c>
      <c r="B5" s="404"/>
      <c r="C5" s="404"/>
      <c r="D5" s="404"/>
      <c r="E5" s="404"/>
      <c r="F5" s="404"/>
    </row>
    <row r="6" spans="1:9" ht="15" customHeight="1" thickBot="1" x14ac:dyDescent="0.3">
      <c r="A6" s="83"/>
      <c r="B6" s="46"/>
      <c r="C6"/>
      <c r="D6" s="84"/>
    </row>
    <row r="7" spans="1:9" s="39" customFormat="1" ht="18" customHeight="1" thickBot="1" x14ac:dyDescent="0.3">
      <c r="A7" s="124" t="s">
        <v>5</v>
      </c>
      <c r="B7" s="125" t="s">
        <v>6</v>
      </c>
      <c r="C7" s="125" t="s">
        <v>4</v>
      </c>
      <c r="D7" s="125" t="s">
        <v>2</v>
      </c>
      <c r="E7" s="405" t="s">
        <v>235</v>
      </c>
      <c r="F7" s="406"/>
    </row>
    <row r="8" spans="1:9" s="39" customFormat="1" ht="15" customHeight="1" x14ac:dyDescent="0.25">
      <c r="A8" s="166" t="s">
        <v>9</v>
      </c>
      <c r="B8" s="167" t="s">
        <v>215</v>
      </c>
      <c r="C8" s="168">
        <v>72</v>
      </c>
      <c r="D8" s="168">
        <v>56</v>
      </c>
      <c r="E8" s="137">
        <f>+D8/C8</f>
        <v>0.77777777777777779</v>
      </c>
      <c r="F8" s="138" t="s">
        <v>2</v>
      </c>
    </row>
    <row r="9" spans="1:9" ht="13.5" customHeight="1" x14ac:dyDescent="0.2">
      <c r="A9" s="148" t="str">
        <f>IF(C9&lt;C8,"2.","")</f>
        <v>2.</v>
      </c>
      <c r="B9" s="15" t="s">
        <v>214</v>
      </c>
      <c r="C9" s="111">
        <v>59</v>
      </c>
      <c r="D9" s="111">
        <v>53</v>
      </c>
      <c r="E9" s="155">
        <f>+D9/C9</f>
        <v>0.89830508474576276</v>
      </c>
      <c r="F9" s="154"/>
    </row>
    <row r="10" spans="1:9" ht="13.5" customHeight="1" x14ac:dyDescent="0.2">
      <c r="A10" s="148" t="str">
        <f>IF(C10&lt;C9,"3.","")</f>
        <v>3.</v>
      </c>
      <c r="B10" s="15" t="s">
        <v>237</v>
      </c>
      <c r="C10" s="111">
        <v>13</v>
      </c>
      <c r="D10" s="111">
        <v>46</v>
      </c>
      <c r="E10" s="155">
        <f t="shared" ref="E10:E35" si="0">+D10/C10</f>
        <v>3.5384615384615383</v>
      </c>
      <c r="F10" s="156"/>
    </row>
    <row r="11" spans="1:9" ht="13.5" customHeight="1" x14ac:dyDescent="0.2">
      <c r="A11" s="148" t="str">
        <f>IF(C11&lt;C10,"4.","")</f>
        <v>4.</v>
      </c>
      <c r="B11" s="15" t="s">
        <v>224</v>
      </c>
      <c r="C11" s="111">
        <v>12</v>
      </c>
      <c r="D11" s="111">
        <v>41</v>
      </c>
      <c r="E11" s="157">
        <f t="shared" si="0"/>
        <v>3.4166666666666665</v>
      </c>
      <c r="F11" s="156"/>
    </row>
    <row r="12" spans="1:9" ht="13.5" customHeight="1" x14ac:dyDescent="0.2">
      <c r="A12" s="148" t="str">
        <f>IF(C12&lt;C11,"5.","")</f>
        <v>5.</v>
      </c>
      <c r="B12" s="15" t="s">
        <v>29</v>
      </c>
      <c r="C12" s="111">
        <v>8</v>
      </c>
      <c r="D12" s="111">
        <v>18</v>
      </c>
      <c r="E12" s="155">
        <f t="shared" si="0"/>
        <v>2.25</v>
      </c>
      <c r="F12" s="156"/>
    </row>
    <row r="13" spans="1:9" ht="13.5" customHeight="1" x14ac:dyDescent="0.2">
      <c r="A13" s="148" t="str">
        <f>IF(C13&lt;C12,"6.","")</f>
        <v>6.</v>
      </c>
      <c r="B13" s="15" t="s">
        <v>188</v>
      </c>
      <c r="C13" s="111">
        <v>7</v>
      </c>
      <c r="D13" s="111">
        <v>45</v>
      </c>
      <c r="E13" s="155">
        <f t="shared" si="0"/>
        <v>6.4285714285714288</v>
      </c>
      <c r="F13" s="156"/>
    </row>
    <row r="14" spans="1:9" ht="13.5" customHeight="1" x14ac:dyDescent="0.2">
      <c r="A14" s="148" t="str">
        <f>IF(C14&lt;C13,"7.","")</f>
        <v>7.</v>
      </c>
      <c r="B14" s="15" t="s">
        <v>240</v>
      </c>
      <c r="C14" s="111">
        <v>6</v>
      </c>
      <c r="D14" s="111">
        <v>5</v>
      </c>
      <c r="E14" s="155">
        <f t="shared" si="0"/>
        <v>0.83333333333333337</v>
      </c>
      <c r="F14" s="156"/>
    </row>
    <row r="15" spans="1:9" ht="13.5" customHeight="1" x14ac:dyDescent="0.2">
      <c r="A15" s="148" t="str">
        <f>IF(C15&lt;C14,"8.","")</f>
        <v>8.</v>
      </c>
      <c r="B15" s="15" t="s">
        <v>231</v>
      </c>
      <c r="C15" s="111">
        <v>5</v>
      </c>
      <c r="D15" s="111">
        <v>7</v>
      </c>
      <c r="E15" s="155">
        <f t="shared" si="0"/>
        <v>1.4</v>
      </c>
      <c r="F15" s="156"/>
    </row>
    <row r="16" spans="1:9" ht="13.5" customHeight="1" x14ac:dyDescent="0.2">
      <c r="A16" s="148" t="str">
        <f>IF(C16&lt;C15,"9.","")</f>
        <v/>
      </c>
      <c r="B16" s="15" t="s">
        <v>228</v>
      </c>
      <c r="C16" s="111">
        <v>5</v>
      </c>
      <c r="D16" s="111">
        <v>34</v>
      </c>
      <c r="E16" s="155">
        <f t="shared" si="0"/>
        <v>6.8</v>
      </c>
      <c r="F16" s="156"/>
    </row>
    <row r="17" spans="1:6" ht="13.5" customHeight="1" x14ac:dyDescent="0.2">
      <c r="A17" s="148" t="str">
        <f>IF(C17&lt;C16,"10.","")</f>
        <v/>
      </c>
      <c r="B17" s="15" t="s">
        <v>19</v>
      </c>
      <c r="C17" s="111">
        <v>5</v>
      </c>
      <c r="D17" s="111">
        <v>46</v>
      </c>
      <c r="E17" s="155">
        <f t="shared" si="0"/>
        <v>9.1999999999999993</v>
      </c>
      <c r="F17" s="156"/>
    </row>
    <row r="18" spans="1:6" ht="13.5" customHeight="1" x14ac:dyDescent="0.2">
      <c r="A18" s="148" t="str">
        <f>IF(C18&lt;C17,"11.","")</f>
        <v>11.</v>
      </c>
      <c r="B18" s="15" t="s">
        <v>24</v>
      </c>
      <c r="C18" s="111">
        <v>4</v>
      </c>
      <c r="D18" s="111">
        <v>7</v>
      </c>
      <c r="E18" s="155">
        <f t="shared" si="0"/>
        <v>1.75</v>
      </c>
      <c r="F18" s="156"/>
    </row>
    <row r="19" spans="1:6" ht="13.5" customHeight="1" x14ac:dyDescent="0.2">
      <c r="A19" s="148" t="str">
        <f>IF(C19&lt;C18,"12.","")</f>
        <v/>
      </c>
      <c r="B19" s="15" t="s">
        <v>223</v>
      </c>
      <c r="C19" s="111">
        <v>4</v>
      </c>
      <c r="D19" s="111">
        <v>12</v>
      </c>
      <c r="E19" s="158">
        <f t="shared" si="0"/>
        <v>3</v>
      </c>
      <c r="F19" s="156"/>
    </row>
    <row r="20" spans="1:6" ht="13.5" customHeight="1" x14ac:dyDescent="0.2">
      <c r="A20" s="148" t="str">
        <f>IF(C20&lt;C19,"13.","")</f>
        <v>13.</v>
      </c>
      <c r="B20" s="15" t="s">
        <v>26</v>
      </c>
      <c r="C20" s="111">
        <v>3</v>
      </c>
      <c r="D20" s="111">
        <v>6</v>
      </c>
      <c r="E20" s="158">
        <f t="shared" si="0"/>
        <v>2</v>
      </c>
      <c r="F20" s="156"/>
    </row>
    <row r="21" spans="1:6" ht="13.5" customHeight="1" x14ac:dyDescent="0.2">
      <c r="A21" s="148" t="str">
        <f>IF(C21&lt;C20,"14.","")</f>
        <v/>
      </c>
      <c r="B21" s="15" t="s">
        <v>32</v>
      </c>
      <c r="C21" s="111">
        <v>3</v>
      </c>
      <c r="D21" s="111">
        <v>10</v>
      </c>
      <c r="E21" s="158">
        <f t="shared" si="0"/>
        <v>3.3333333333333335</v>
      </c>
      <c r="F21" s="156"/>
    </row>
    <row r="22" spans="1:6" ht="13.5" customHeight="1" x14ac:dyDescent="0.2">
      <c r="A22" s="148" t="str">
        <f>IF(C22&lt;C21,"15.","")</f>
        <v/>
      </c>
      <c r="B22" s="15" t="s">
        <v>202</v>
      </c>
      <c r="C22" s="111">
        <v>3</v>
      </c>
      <c r="D22" s="111">
        <v>18</v>
      </c>
      <c r="E22" s="158">
        <f t="shared" si="0"/>
        <v>6</v>
      </c>
      <c r="F22" s="156"/>
    </row>
    <row r="23" spans="1:6" ht="13.5" customHeight="1" x14ac:dyDescent="0.2">
      <c r="A23" s="148" t="str">
        <f>IF(C23&lt;C22,"16.","")</f>
        <v>16.</v>
      </c>
      <c r="B23" s="15" t="s">
        <v>41</v>
      </c>
      <c r="C23" s="111">
        <v>2</v>
      </c>
      <c r="D23" s="111">
        <v>3</v>
      </c>
      <c r="E23" s="158">
        <f t="shared" si="0"/>
        <v>1.5</v>
      </c>
      <c r="F23" s="156"/>
    </row>
    <row r="24" spans="1:6" ht="13.5" customHeight="1" x14ac:dyDescent="0.2">
      <c r="A24" s="148" t="str">
        <f>IF(C24&lt;C23,"17.","")</f>
        <v/>
      </c>
      <c r="B24" s="15" t="s">
        <v>217</v>
      </c>
      <c r="C24" s="111">
        <v>2</v>
      </c>
      <c r="D24" s="111">
        <v>7</v>
      </c>
      <c r="E24" s="158">
        <f t="shared" si="0"/>
        <v>3.5</v>
      </c>
      <c r="F24" s="156"/>
    </row>
    <row r="25" spans="1:6" ht="13.5" customHeight="1" x14ac:dyDescent="0.2">
      <c r="A25" s="148" t="str">
        <f>IF(C25&lt;C24,"18.","")</f>
        <v/>
      </c>
      <c r="B25" s="15" t="s">
        <v>229</v>
      </c>
      <c r="C25" s="111">
        <v>2</v>
      </c>
      <c r="D25" s="111">
        <v>8</v>
      </c>
      <c r="E25" s="158">
        <f t="shared" si="0"/>
        <v>4</v>
      </c>
      <c r="F25" s="156"/>
    </row>
    <row r="26" spans="1:6" ht="13.5" customHeight="1" x14ac:dyDescent="0.2">
      <c r="A26" s="148" t="str">
        <f>IF(C26&lt;C25,"19.","")</f>
        <v/>
      </c>
      <c r="B26" s="15" t="s">
        <v>216</v>
      </c>
      <c r="C26" s="111">
        <v>2</v>
      </c>
      <c r="D26" s="111">
        <v>28</v>
      </c>
      <c r="E26" s="158">
        <f t="shared" si="0"/>
        <v>14</v>
      </c>
      <c r="F26" s="156"/>
    </row>
    <row r="27" spans="1:6" ht="13.5" customHeight="1" x14ac:dyDescent="0.2">
      <c r="A27" s="148" t="str">
        <f>IF(C27&lt;C26,"20.","")</f>
        <v>20.</v>
      </c>
      <c r="B27" s="15" t="s">
        <v>227</v>
      </c>
      <c r="C27" s="111">
        <v>1</v>
      </c>
      <c r="D27" s="111">
        <v>4</v>
      </c>
      <c r="E27" s="158">
        <f t="shared" si="0"/>
        <v>4</v>
      </c>
      <c r="F27" s="156"/>
    </row>
    <row r="28" spans="1:6" ht="13.5" customHeight="1" x14ac:dyDescent="0.2">
      <c r="A28" s="148" t="str">
        <f>IF(C28&lt;C27,"21.","")</f>
        <v/>
      </c>
      <c r="B28" s="15" t="s">
        <v>230</v>
      </c>
      <c r="C28" s="111">
        <v>1</v>
      </c>
      <c r="D28" s="111">
        <v>4</v>
      </c>
      <c r="E28" s="158">
        <f t="shared" si="0"/>
        <v>4</v>
      </c>
      <c r="F28" s="156"/>
    </row>
    <row r="29" spans="1:6" ht="13.5" customHeight="1" x14ac:dyDescent="0.2">
      <c r="A29" s="148" t="str">
        <f>IF(C29&lt;C28,"22.","")</f>
        <v/>
      </c>
      <c r="B29" s="15" t="s">
        <v>239</v>
      </c>
      <c r="C29" s="111">
        <v>1</v>
      </c>
      <c r="D29" s="111">
        <v>12</v>
      </c>
      <c r="E29" s="158">
        <f t="shared" si="0"/>
        <v>12</v>
      </c>
      <c r="F29" s="156"/>
    </row>
    <row r="30" spans="1:6" ht="13.5" customHeight="1" x14ac:dyDescent="0.2">
      <c r="A30" s="148" t="str">
        <f>IF(C30&lt;C29,"23.","")</f>
        <v/>
      </c>
      <c r="B30" s="15" t="s">
        <v>198</v>
      </c>
      <c r="C30" s="111">
        <v>1</v>
      </c>
      <c r="D30" s="111">
        <v>17</v>
      </c>
      <c r="E30" s="158">
        <f t="shared" si="0"/>
        <v>17</v>
      </c>
      <c r="F30" s="156"/>
    </row>
    <row r="31" spans="1:6" ht="13.5" customHeight="1" x14ac:dyDescent="0.2">
      <c r="A31" s="148" t="str">
        <f>IF(C31&lt;C30,"24.","")</f>
        <v/>
      </c>
      <c r="B31" s="15" t="s">
        <v>238</v>
      </c>
      <c r="C31" s="111">
        <v>1</v>
      </c>
      <c r="D31" s="111">
        <v>20</v>
      </c>
      <c r="E31" s="158">
        <f t="shared" si="0"/>
        <v>20</v>
      </c>
      <c r="F31" s="156"/>
    </row>
    <row r="32" spans="1:6" ht="13.5" customHeight="1" x14ac:dyDescent="0.2">
      <c r="A32" s="148" t="str">
        <f>IF(C32&lt;C31,"25.","")</f>
        <v/>
      </c>
      <c r="B32" s="15" t="s">
        <v>13</v>
      </c>
      <c r="C32" s="111">
        <v>1</v>
      </c>
      <c r="D32" s="111">
        <v>20</v>
      </c>
      <c r="E32" s="158">
        <f t="shared" si="0"/>
        <v>20</v>
      </c>
      <c r="F32" s="156"/>
    </row>
    <row r="33" spans="1:6" ht="13.5" customHeight="1" x14ac:dyDescent="0.2">
      <c r="A33" s="148" t="str">
        <f>IF(C33&lt;C32,"26.","")</f>
        <v/>
      </c>
      <c r="B33" s="15" t="s">
        <v>199</v>
      </c>
      <c r="C33" s="111">
        <v>1</v>
      </c>
      <c r="D33" s="111">
        <v>29</v>
      </c>
      <c r="E33" s="158">
        <f t="shared" si="0"/>
        <v>29</v>
      </c>
      <c r="F33" s="156"/>
    </row>
    <row r="34" spans="1:6" ht="13.5" customHeight="1" x14ac:dyDescent="0.2">
      <c r="A34" s="148" t="str">
        <f>IF(C34&lt;C33,"27.","")</f>
        <v/>
      </c>
      <c r="B34" s="15" t="s">
        <v>46</v>
      </c>
      <c r="C34" s="111">
        <v>1</v>
      </c>
      <c r="D34" s="111">
        <v>30</v>
      </c>
      <c r="E34" s="158">
        <f t="shared" si="0"/>
        <v>30</v>
      </c>
      <c r="F34" s="156"/>
    </row>
    <row r="35" spans="1:6" ht="13.5" customHeight="1" thickBot="1" x14ac:dyDescent="0.25">
      <c r="A35" s="148" t="str">
        <f>IF(C35&lt;C34,"28.","")</f>
        <v/>
      </c>
      <c r="B35" s="15" t="s">
        <v>200</v>
      </c>
      <c r="C35" s="111">
        <v>1</v>
      </c>
      <c r="D35" s="111">
        <v>37</v>
      </c>
      <c r="E35" s="161">
        <f t="shared" si="0"/>
        <v>37</v>
      </c>
      <c r="F35" s="162"/>
    </row>
    <row r="36" spans="1:6" ht="13.5" customHeight="1" x14ac:dyDescent="0.2">
      <c r="A36" s="112"/>
      <c r="B36" s="71"/>
      <c r="C36" s="114"/>
      <c r="D36" s="113"/>
      <c r="E36" s="159"/>
      <c r="F36" s="160"/>
    </row>
    <row r="37" spans="1:6" ht="13.5" customHeight="1" x14ac:dyDescent="0.2">
      <c r="A37" s="115">
        <f>COUNTIF(D8:D35,"&gt;0")</f>
        <v>28</v>
      </c>
      <c r="B37" s="116" t="s">
        <v>209</v>
      </c>
      <c r="C37" s="117">
        <f>SUM(C8:C35)</f>
        <v>226</v>
      </c>
      <c r="D37" s="153">
        <f>+C37/A37</f>
        <v>8.0714285714285712</v>
      </c>
      <c r="E37" s="143"/>
      <c r="F37" s="140"/>
    </row>
    <row r="38" spans="1:6" ht="13.5" customHeight="1" thickBot="1" x14ac:dyDescent="0.25">
      <c r="A38" s="118"/>
      <c r="B38" s="119"/>
      <c r="C38" s="121" t="s">
        <v>4</v>
      </c>
      <c r="D38" s="120" t="s">
        <v>221</v>
      </c>
      <c r="E38" s="163"/>
      <c r="F38" s="164"/>
    </row>
    <row r="39" spans="1:6" ht="12.75" customHeight="1" x14ac:dyDescent="0.2"/>
    <row r="40" spans="1:6" ht="12.75" customHeight="1" x14ac:dyDescent="0.2"/>
    <row r="41" spans="1:6" ht="12.75" customHeight="1" x14ac:dyDescent="0.2"/>
    <row r="42" spans="1:6" ht="12.75" customHeight="1" x14ac:dyDescent="0.2"/>
    <row r="43" spans="1:6" ht="12.75" customHeight="1" x14ac:dyDescent="0.2"/>
    <row r="44" spans="1:6" ht="12.75" customHeight="1" x14ac:dyDescent="0.2"/>
    <row r="45" spans="1:6" ht="12.75" customHeight="1" x14ac:dyDescent="0.2"/>
    <row r="46" spans="1:6" ht="12.75" customHeight="1" x14ac:dyDescent="0.2"/>
    <row r="47" spans="1:6" ht="12.75" customHeight="1" x14ac:dyDescent="0.2"/>
    <row r="48" spans="1: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</sheetData>
  <mergeCells count="4">
    <mergeCell ref="E7:F7"/>
    <mergeCell ref="A1:F1"/>
    <mergeCell ref="A3:F3"/>
    <mergeCell ref="A5:F5"/>
  </mergeCells>
  <phoneticPr fontId="0" type="noConversion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5"/>
  <sheetViews>
    <sheetView workbookViewId="0">
      <selection activeCell="C13" sqref="C13"/>
    </sheetView>
  </sheetViews>
  <sheetFormatPr baseColWidth="10" defaultRowHeight="15" x14ac:dyDescent="0.2"/>
  <cols>
    <col min="1" max="1" width="9.7109375" style="90" customWidth="1"/>
    <col min="2" max="2" width="28.7109375" style="39" customWidth="1"/>
    <col min="3" max="4" width="13.7109375" style="90" customWidth="1"/>
    <col min="5" max="5" width="12.7109375" style="165" customWidth="1"/>
    <col min="6" max="6" width="10.7109375" style="108" customWidth="1"/>
    <col min="7" max="7" width="28.7109375" customWidth="1"/>
    <col min="8" max="9" width="12.7109375" customWidth="1"/>
  </cols>
  <sheetData>
    <row r="1" spans="1:9" s="150" customFormat="1" ht="18" customHeight="1" x14ac:dyDescent="0.25">
      <c r="A1" s="400" t="s">
        <v>0</v>
      </c>
      <c r="B1" s="404"/>
      <c r="C1" s="404"/>
      <c r="D1" s="404"/>
      <c r="E1" s="404"/>
      <c r="F1" s="404"/>
      <c r="G1" s="22"/>
      <c r="H1" s="22"/>
      <c r="I1" s="22"/>
    </row>
    <row r="2" spans="1:9" s="22" customFormat="1" x14ac:dyDescent="0.2">
      <c r="A2" s="150"/>
      <c r="B2" s="150"/>
      <c r="C2" s="150"/>
      <c r="D2" s="150"/>
      <c r="E2" s="165"/>
      <c r="F2" s="108"/>
    </row>
    <row r="3" spans="1:9" s="152" customFormat="1" ht="20.25" x14ac:dyDescent="0.3">
      <c r="A3" s="407" t="s">
        <v>243</v>
      </c>
      <c r="B3" s="404"/>
      <c r="C3" s="404"/>
      <c r="D3" s="404"/>
      <c r="E3" s="404"/>
      <c r="F3" s="404"/>
    </row>
    <row r="4" spans="1:9" s="22" customFormat="1" ht="15" customHeight="1" x14ac:dyDescent="0.25">
      <c r="A4" s="149"/>
      <c r="B4" s="151"/>
      <c r="C4" s="150"/>
      <c r="D4" s="150"/>
      <c r="E4" s="165"/>
      <c r="F4" s="108"/>
    </row>
    <row r="5" spans="1:9" s="22" customFormat="1" ht="15.75" x14ac:dyDescent="0.25">
      <c r="A5" s="400" t="s">
        <v>242</v>
      </c>
      <c r="B5" s="404"/>
      <c r="C5" s="404"/>
      <c r="D5" s="404"/>
      <c r="E5" s="404"/>
      <c r="F5" s="404"/>
    </row>
    <row r="6" spans="1:9" ht="15" customHeight="1" thickBot="1" x14ac:dyDescent="0.3">
      <c r="A6" s="83"/>
      <c r="B6" s="46"/>
      <c r="C6"/>
      <c r="D6" s="84"/>
    </row>
    <row r="7" spans="1:9" s="39" customFormat="1" ht="18" customHeight="1" thickBot="1" x14ac:dyDescent="0.3">
      <c r="A7" s="124" t="s">
        <v>5</v>
      </c>
      <c r="B7" s="125" t="s">
        <v>6</v>
      </c>
      <c r="C7" s="125" t="s">
        <v>4</v>
      </c>
      <c r="D7" s="125" t="s">
        <v>2</v>
      </c>
      <c r="E7" s="405" t="s">
        <v>235</v>
      </c>
      <c r="F7" s="406"/>
    </row>
    <row r="8" spans="1:9" s="39" customFormat="1" ht="15" customHeight="1" x14ac:dyDescent="0.25">
      <c r="A8" s="166" t="s">
        <v>9</v>
      </c>
      <c r="B8" s="167" t="s">
        <v>215</v>
      </c>
      <c r="C8" s="168">
        <v>46</v>
      </c>
      <c r="D8" s="168">
        <v>59</v>
      </c>
      <c r="E8" s="137">
        <f t="shared" ref="E8:E31" si="0">+D8/C8</f>
        <v>1.2826086956521738</v>
      </c>
      <c r="F8" s="138" t="s">
        <v>2</v>
      </c>
    </row>
    <row r="9" spans="1:9" ht="13.5" customHeight="1" x14ac:dyDescent="0.2">
      <c r="A9" s="148" t="str">
        <f>IF(C9&lt;C8,"2.","")</f>
        <v>2.</v>
      </c>
      <c r="B9" s="15" t="s">
        <v>214</v>
      </c>
      <c r="C9" s="111">
        <v>44</v>
      </c>
      <c r="D9" s="111">
        <v>54</v>
      </c>
      <c r="E9" s="155">
        <f t="shared" si="0"/>
        <v>1.2272727272727273</v>
      </c>
      <c r="F9" s="154"/>
    </row>
    <row r="10" spans="1:9" ht="13.5" customHeight="1" x14ac:dyDescent="0.2">
      <c r="A10" s="148" t="str">
        <f>IF(C10&lt;C9,"3.","")</f>
        <v>3.</v>
      </c>
      <c r="B10" s="15" t="s">
        <v>244</v>
      </c>
      <c r="C10" s="111">
        <v>15</v>
      </c>
      <c r="D10" s="111">
        <v>45</v>
      </c>
      <c r="E10" s="155">
        <f t="shared" si="0"/>
        <v>3</v>
      </c>
      <c r="F10" s="156"/>
    </row>
    <row r="11" spans="1:9" ht="13.5" customHeight="1" x14ac:dyDescent="0.2">
      <c r="A11" s="148" t="str">
        <f>IF(C11&lt;C10,"4.","")</f>
        <v>4.</v>
      </c>
      <c r="B11" s="15" t="s">
        <v>237</v>
      </c>
      <c r="C11" s="111">
        <v>14</v>
      </c>
      <c r="D11" s="111">
        <v>57</v>
      </c>
      <c r="E11" s="157">
        <f t="shared" si="0"/>
        <v>4.0714285714285712</v>
      </c>
      <c r="F11" s="156"/>
    </row>
    <row r="12" spans="1:9" ht="13.5" customHeight="1" x14ac:dyDescent="0.2">
      <c r="A12" s="148" t="str">
        <f>IF(C12&lt;C11,"5.","")</f>
        <v>5.</v>
      </c>
      <c r="B12" s="15" t="s">
        <v>223</v>
      </c>
      <c r="C12" s="111">
        <v>9</v>
      </c>
      <c r="D12" s="111">
        <v>39</v>
      </c>
      <c r="E12" s="155">
        <f t="shared" si="0"/>
        <v>4.333333333333333</v>
      </c>
      <c r="F12" s="156"/>
    </row>
    <row r="13" spans="1:9" ht="13.5" customHeight="1" x14ac:dyDescent="0.2">
      <c r="A13" s="148" t="str">
        <f>IF(C13&lt;C12,"6.","")</f>
        <v>6.</v>
      </c>
      <c r="B13" s="15" t="s">
        <v>231</v>
      </c>
      <c r="C13" s="111">
        <v>7</v>
      </c>
      <c r="D13" s="111">
        <v>59</v>
      </c>
      <c r="E13" s="155">
        <f t="shared" si="0"/>
        <v>8.4285714285714288</v>
      </c>
      <c r="F13" s="156"/>
    </row>
    <row r="14" spans="1:9" ht="13.5" customHeight="1" x14ac:dyDescent="0.2">
      <c r="A14" s="148" t="str">
        <f>IF(C14&lt;C13,"7.","")</f>
        <v>7.</v>
      </c>
      <c r="B14" s="15" t="s">
        <v>188</v>
      </c>
      <c r="C14" s="111">
        <v>5</v>
      </c>
      <c r="D14" s="111">
        <v>36</v>
      </c>
      <c r="E14" s="155">
        <f t="shared" si="0"/>
        <v>7.2</v>
      </c>
      <c r="F14" s="156"/>
    </row>
    <row r="15" spans="1:9" ht="13.5" customHeight="1" x14ac:dyDescent="0.2">
      <c r="A15" s="148" t="str">
        <f>IF(C15&lt;C14,"8.","")</f>
        <v>8.</v>
      </c>
      <c r="B15" s="15" t="s">
        <v>24</v>
      </c>
      <c r="C15" s="111">
        <v>4</v>
      </c>
      <c r="D15" s="111">
        <v>11</v>
      </c>
      <c r="E15" s="155">
        <f t="shared" si="0"/>
        <v>2.75</v>
      </c>
      <c r="F15" s="156"/>
    </row>
    <row r="16" spans="1:9" ht="13.5" customHeight="1" x14ac:dyDescent="0.2">
      <c r="A16" s="148" t="str">
        <f>IF(C16&lt;C15,"9.","")</f>
        <v/>
      </c>
      <c r="B16" s="15" t="s">
        <v>19</v>
      </c>
      <c r="C16" s="111">
        <v>4</v>
      </c>
      <c r="D16" s="111">
        <v>33</v>
      </c>
      <c r="E16" s="155">
        <f t="shared" si="0"/>
        <v>8.25</v>
      </c>
      <c r="F16" s="156"/>
    </row>
    <row r="17" spans="1:6" ht="13.5" customHeight="1" x14ac:dyDescent="0.2">
      <c r="A17" s="148" t="str">
        <f>IF(C17&lt;C16,"10.","")</f>
        <v/>
      </c>
      <c r="B17" s="15" t="s">
        <v>224</v>
      </c>
      <c r="C17" s="111">
        <v>4</v>
      </c>
      <c r="D17" s="111">
        <v>53</v>
      </c>
      <c r="E17" s="155">
        <f t="shared" si="0"/>
        <v>13.25</v>
      </c>
      <c r="F17" s="156"/>
    </row>
    <row r="18" spans="1:6" ht="13.5" customHeight="1" x14ac:dyDescent="0.2">
      <c r="A18" s="148" t="str">
        <f>IF(C18&lt;C17,"11.","")</f>
        <v>11.</v>
      </c>
      <c r="B18" s="15" t="s">
        <v>29</v>
      </c>
      <c r="C18" s="111">
        <v>3</v>
      </c>
      <c r="D18" s="111">
        <v>22</v>
      </c>
      <c r="E18" s="155">
        <f t="shared" si="0"/>
        <v>7.333333333333333</v>
      </c>
      <c r="F18" s="156"/>
    </row>
    <row r="19" spans="1:6" ht="13.5" customHeight="1" x14ac:dyDescent="0.2">
      <c r="A19" s="148" t="str">
        <f>IF(C19&lt;C18,"12.","")</f>
        <v/>
      </c>
      <c r="B19" s="15" t="s">
        <v>202</v>
      </c>
      <c r="C19" s="111">
        <v>3</v>
      </c>
      <c r="D19" s="111">
        <v>25</v>
      </c>
      <c r="E19" s="158">
        <f t="shared" si="0"/>
        <v>8.3333333333333339</v>
      </c>
      <c r="F19" s="156"/>
    </row>
    <row r="20" spans="1:6" ht="13.5" customHeight="1" x14ac:dyDescent="0.2">
      <c r="A20" s="148" t="str">
        <f>IF(C20&lt;C19,"13.","")</f>
        <v/>
      </c>
      <c r="B20" s="15" t="s">
        <v>213</v>
      </c>
      <c r="C20" s="111">
        <v>3</v>
      </c>
      <c r="D20" s="111">
        <v>55</v>
      </c>
      <c r="E20" s="158">
        <f t="shared" si="0"/>
        <v>18.333333333333332</v>
      </c>
      <c r="F20" s="156"/>
    </row>
    <row r="21" spans="1:6" ht="13.5" customHeight="1" x14ac:dyDescent="0.2">
      <c r="A21" s="148" t="str">
        <f>IF(C21&lt;C20,"14.","")</f>
        <v>14.</v>
      </c>
      <c r="B21" s="15" t="s">
        <v>13</v>
      </c>
      <c r="C21" s="111">
        <v>2</v>
      </c>
      <c r="D21" s="111">
        <v>9</v>
      </c>
      <c r="E21" s="158">
        <f t="shared" si="0"/>
        <v>4.5</v>
      </c>
      <c r="F21" s="156"/>
    </row>
    <row r="22" spans="1:6" ht="13.5" customHeight="1" x14ac:dyDescent="0.2">
      <c r="A22" s="148" t="str">
        <f>IF(C22&lt;C21,"15.","")</f>
        <v/>
      </c>
      <c r="B22" s="15" t="s">
        <v>245</v>
      </c>
      <c r="C22" s="111">
        <v>2</v>
      </c>
      <c r="D22" s="111">
        <v>16</v>
      </c>
      <c r="E22" s="158">
        <f t="shared" si="0"/>
        <v>8</v>
      </c>
      <c r="F22" s="156"/>
    </row>
    <row r="23" spans="1:6" ht="13.5" customHeight="1" x14ac:dyDescent="0.2">
      <c r="A23" s="148" t="str">
        <f>IF(C23&lt;C22,"16.","")</f>
        <v/>
      </c>
      <c r="B23" s="15" t="s">
        <v>200</v>
      </c>
      <c r="C23" s="111">
        <v>2</v>
      </c>
      <c r="D23" s="111">
        <v>16</v>
      </c>
      <c r="E23" s="158">
        <f t="shared" si="0"/>
        <v>8</v>
      </c>
      <c r="F23" s="156"/>
    </row>
    <row r="24" spans="1:6" ht="13.5" customHeight="1" x14ac:dyDescent="0.2">
      <c r="A24" s="148" t="str">
        <f>IF(C24&lt;C23,"17.","")</f>
        <v/>
      </c>
      <c r="B24" s="15" t="s">
        <v>198</v>
      </c>
      <c r="C24" s="111">
        <v>2</v>
      </c>
      <c r="D24" s="111">
        <v>24</v>
      </c>
      <c r="E24" s="158">
        <f t="shared" si="0"/>
        <v>12</v>
      </c>
      <c r="F24" s="156"/>
    </row>
    <row r="25" spans="1:6" ht="13.5" customHeight="1" x14ac:dyDescent="0.2">
      <c r="A25" s="148" t="str">
        <f>IF(C25&lt;C24,"18.","")</f>
        <v>18.</v>
      </c>
      <c r="B25" s="15" t="s">
        <v>217</v>
      </c>
      <c r="C25" s="111">
        <v>1</v>
      </c>
      <c r="D25" s="111">
        <v>6</v>
      </c>
      <c r="E25" s="158">
        <f t="shared" si="0"/>
        <v>6</v>
      </c>
      <c r="F25" s="156"/>
    </row>
    <row r="26" spans="1:6" ht="13.5" customHeight="1" x14ac:dyDescent="0.2">
      <c r="A26" s="148" t="str">
        <f>IF(C26&lt;C25,"19.","")</f>
        <v/>
      </c>
      <c r="B26" s="15" t="s">
        <v>247</v>
      </c>
      <c r="C26" s="111">
        <v>1</v>
      </c>
      <c r="D26" s="111">
        <v>17</v>
      </c>
      <c r="E26" s="158">
        <f t="shared" si="0"/>
        <v>17</v>
      </c>
      <c r="F26" s="156"/>
    </row>
    <row r="27" spans="1:6" ht="13.5" customHeight="1" x14ac:dyDescent="0.2">
      <c r="A27" s="148" t="str">
        <f>IF(C27&lt;C26,"20.","")</f>
        <v/>
      </c>
      <c r="B27" s="15" t="s">
        <v>199</v>
      </c>
      <c r="C27" s="111">
        <v>1</v>
      </c>
      <c r="D27" s="111">
        <v>19</v>
      </c>
      <c r="E27" s="158">
        <f t="shared" si="0"/>
        <v>19</v>
      </c>
      <c r="F27" s="156"/>
    </row>
    <row r="28" spans="1:6" ht="13.5" customHeight="1" x14ac:dyDescent="0.2">
      <c r="A28" s="148" t="str">
        <f>IF(C28&lt;C27,"21.","")</f>
        <v/>
      </c>
      <c r="B28" s="15" t="s">
        <v>246</v>
      </c>
      <c r="C28" s="111">
        <v>1</v>
      </c>
      <c r="D28" s="111">
        <v>22</v>
      </c>
      <c r="E28" s="158">
        <f t="shared" si="0"/>
        <v>22</v>
      </c>
      <c r="F28" s="156"/>
    </row>
    <row r="29" spans="1:6" ht="13.5" customHeight="1" x14ac:dyDescent="0.2">
      <c r="A29" s="148" t="str">
        <f>IF(C29&lt;C28,"22.","")</f>
        <v/>
      </c>
      <c r="B29" s="15" t="s">
        <v>216</v>
      </c>
      <c r="C29" s="111">
        <v>1</v>
      </c>
      <c r="D29" s="111">
        <v>25</v>
      </c>
      <c r="E29" s="158">
        <f t="shared" si="0"/>
        <v>25</v>
      </c>
      <c r="F29" s="156"/>
    </row>
    <row r="30" spans="1:6" ht="13.5" customHeight="1" x14ac:dyDescent="0.2">
      <c r="A30" s="148" t="str">
        <f>IF(C30&lt;C29,"23.","")</f>
        <v/>
      </c>
      <c r="B30" s="15" t="s">
        <v>197</v>
      </c>
      <c r="C30" s="111">
        <v>1</v>
      </c>
      <c r="D30" s="111">
        <v>28</v>
      </c>
      <c r="E30" s="158">
        <f t="shared" si="0"/>
        <v>28</v>
      </c>
      <c r="F30" s="156"/>
    </row>
    <row r="31" spans="1:6" ht="13.5" customHeight="1" thickBot="1" x14ac:dyDescent="0.25">
      <c r="A31" s="148" t="str">
        <f>IF(C31&lt;C30,"24.","")</f>
        <v/>
      </c>
      <c r="B31" s="15" t="s">
        <v>47</v>
      </c>
      <c r="C31" s="111">
        <v>1</v>
      </c>
      <c r="D31" s="111">
        <v>33</v>
      </c>
      <c r="E31" s="172">
        <f t="shared" si="0"/>
        <v>33</v>
      </c>
      <c r="F31" s="173"/>
    </row>
    <row r="32" spans="1:6" ht="13.5" customHeight="1" x14ac:dyDescent="0.2">
      <c r="A32" s="112"/>
      <c r="B32" s="178"/>
      <c r="C32" s="181"/>
      <c r="D32" s="169"/>
      <c r="E32" s="174"/>
      <c r="F32" s="175"/>
    </row>
    <row r="33" spans="1:6" ht="13.5" customHeight="1" x14ac:dyDescent="0.2">
      <c r="A33" s="115">
        <f>COUNTIF(D8:D31,"&gt;0")</f>
        <v>24</v>
      </c>
      <c r="B33" s="179" t="s">
        <v>209</v>
      </c>
      <c r="C33" s="182">
        <f>SUM(C8:C31)</f>
        <v>176</v>
      </c>
      <c r="D33" s="170">
        <f>+C33/A33</f>
        <v>7.333333333333333</v>
      </c>
      <c r="E33" s="176"/>
      <c r="F33" s="140"/>
    </row>
    <row r="34" spans="1:6" ht="13.5" customHeight="1" thickBot="1" x14ac:dyDescent="0.25">
      <c r="A34" s="118"/>
      <c r="B34" s="180"/>
      <c r="C34" s="183" t="s">
        <v>4</v>
      </c>
      <c r="D34" s="171" t="s">
        <v>221</v>
      </c>
      <c r="E34" s="177"/>
      <c r="F34" s="164"/>
    </row>
    <row r="35" spans="1:6" ht="12.75" customHeight="1" x14ac:dyDescent="0.2"/>
    <row r="36" spans="1:6" ht="12.75" customHeight="1" x14ac:dyDescent="0.2"/>
    <row r="37" spans="1:6" ht="12.75" customHeight="1" x14ac:dyDescent="0.2"/>
    <row r="38" spans="1:6" ht="12.75" customHeight="1" x14ac:dyDescent="0.2"/>
    <row r="39" spans="1:6" ht="12.75" customHeight="1" x14ac:dyDescent="0.2"/>
    <row r="40" spans="1:6" ht="12.75" customHeight="1" x14ac:dyDescent="0.2"/>
    <row r="41" spans="1:6" ht="12.75" customHeight="1" x14ac:dyDescent="0.2"/>
    <row r="42" spans="1:6" ht="12.75" customHeight="1" x14ac:dyDescent="0.2"/>
    <row r="43" spans="1:6" ht="12.75" customHeight="1" x14ac:dyDescent="0.2"/>
    <row r="44" spans="1:6" ht="12.75" customHeight="1" x14ac:dyDescent="0.2"/>
    <row r="45" spans="1:6" ht="12.75" customHeight="1" x14ac:dyDescent="0.2"/>
    <row r="46" spans="1:6" ht="12.75" customHeight="1" x14ac:dyDescent="0.2"/>
    <row r="47" spans="1:6" ht="12.75" customHeight="1" x14ac:dyDescent="0.2"/>
    <row r="48" spans="1: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</sheetData>
  <mergeCells count="4">
    <mergeCell ref="E7:F7"/>
    <mergeCell ref="A1:F1"/>
    <mergeCell ref="A3:F3"/>
    <mergeCell ref="A5:F5"/>
  </mergeCells>
  <phoneticPr fontId="0" type="noConversion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67"/>
  <sheetViews>
    <sheetView workbookViewId="0">
      <pane ySplit="7" topLeftCell="A8" activePane="bottomLeft" state="frozen"/>
      <selection pane="bottomLeft" activeCell="E50" sqref="E50"/>
    </sheetView>
  </sheetViews>
  <sheetFormatPr baseColWidth="10" defaultRowHeight="15" x14ac:dyDescent="0.2"/>
  <cols>
    <col min="1" max="1" width="9.7109375" style="90" customWidth="1"/>
    <col min="2" max="2" width="28.7109375" style="39" customWidth="1"/>
    <col min="3" max="4" width="13.7109375" style="90" customWidth="1"/>
    <col min="5" max="5" width="12.7109375" style="165" customWidth="1"/>
    <col min="6" max="6" width="10.7109375" style="108" customWidth="1"/>
    <col min="7" max="7" width="28.7109375" customWidth="1"/>
    <col min="8" max="9" width="12.7109375" customWidth="1"/>
  </cols>
  <sheetData>
    <row r="1" spans="1:9" s="150" customFormat="1" ht="18" customHeight="1" x14ac:dyDescent="0.25">
      <c r="A1" s="400" t="s">
        <v>0</v>
      </c>
      <c r="B1" s="404"/>
      <c r="C1" s="404"/>
      <c r="D1" s="404"/>
      <c r="E1" s="404"/>
      <c r="F1" s="404"/>
      <c r="G1" s="22"/>
      <c r="H1" s="22"/>
      <c r="I1" s="22"/>
    </row>
    <row r="2" spans="1:9" s="22" customFormat="1" x14ac:dyDescent="0.2">
      <c r="A2" s="150"/>
      <c r="B2" s="150"/>
      <c r="C2" s="150"/>
      <c r="D2" s="150"/>
      <c r="E2" s="165"/>
      <c r="F2" s="108"/>
    </row>
    <row r="3" spans="1:9" s="152" customFormat="1" ht="20.25" x14ac:dyDescent="0.3">
      <c r="A3" s="407" t="s">
        <v>249</v>
      </c>
      <c r="B3" s="404"/>
      <c r="C3" s="404"/>
      <c r="D3" s="404"/>
      <c r="E3" s="404"/>
      <c r="F3" s="404"/>
    </row>
    <row r="4" spans="1:9" s="22" customFormat="1" ht="15" customHeight="1" x14ac:dyDescent="0.25">
      <c r="A4" s="149"/>
      <c r="B4" s="151"/>
      <c r="C4" s="150"/>
      <c r="D4" s="150"/>
      <c r="E4" s="165"/>
      <c r="F4" s="108"/>
    </row>
    <row r="5" spans="1:9" s="22" customFormat="1" ht="15.75" x14ac:dyDescent="0.25">
      <c r="A5" s="400" t="s">
        <v>248</v>
      </c>
      <c r="B5" s="404"/>
      <c r="C5" s="404"/>
      <c r="D5" s="404"/>
      <c r="E5" s="404"/>
      <c r="F5" s="404"/>
    </row>
    <row r="6" spans="1:9" ht="15" customHeight="1" thickBot="1" x14ac:dyDescent="0.3">
      <c r="A6" s="83"/>
      <c r="B6" s="46"/>
      <c r="C6"/>
      <c r="D6" s="84"/>
    </row>
    <row r="7" spans="1:9" s="39" customFormat="1" ht="18" customHeight="1" thickBot="1" x14ac:dyDescent="0.3">
      <c r="A7" s="124" t="s">
        <v>5</v>
      </c>
      <c r="B7" s="125" t="s">
        <v>6</v>
      </c>
      <c r="C7" s="125" t="s">
        <v>4</v>
      </c>
      <c r="D7" s="125" t="s">
        <v>2</v>
      </c>
      <c r="E7" s="405" t="s">
        <v>235</v>
      </c>
      <c r="F7" s="406"/>
    </row>
    <row r="8" spans="1:9" s="46" customFormat="1" ht="15" customHeight="1" x14ac:dyDescent="0.25">
      <c r="A8" s="166" t="s">
        <v>9</v>
      </c>
      <c r="B8" s="167" t="s">
        <v>214</v>
      </c>
      <c r="C8" s="168">
        <v>49</v>
      </c>
      <c r="D8" s="168">
        <v>44</v>
      </c>
      <c r="E8" s="137">
        <f t="shared" ref="E8:E43" si="0">+D8/C8</f>
        <v>0.89795918367346939</v>
      </c>
      <c r="F8" s="138" t="s">
        <v>2</v>
      </c>
    </row>
    <row r="9" spans="1:9" ht="13.5" customHeight="1" x14ac:dyDescent="0.2">
      <c r="A9" s="148" t="str">
        <f>IF(C9&lt;C8,"2.","")</f>
        <v>2.</v>
      </c>
      <c r="B9" s="15" t="s">
        <v>231</v>
      </c>
      <c r="C9" s="111">
        <v>26</v>
      </c>
      <c r="D9" s="111">
        <v>45</v>
      </c>
      <c r="E9" s="155">
        <f t="shared" si="0"/>
        <v>1.7307692307692308</v>
      </c>
      <c r="F9" s="156"/>
    </row>
    <row r="10" spans="1:9" s="2" customFormat="1" ht="13.5" customHeight="1" x14ac:dyDescent="0.2">
      <c r="A10" s="148" t="str">
        <f>IF(C10&lt;C9,"3.","")</f>
        <v>3.</v>
      </c>
      <c r="B10" s="15" t="s">
        <v>215</v>
      </c>
      <c r="C10" s="111">
        <v>18</v>
      </c>
      <c r="D10" s="111">
        <v>46</v>
      </c>
      <c r="E10" s="155">
        <f t="shared" si="0"/>
        <v>2.5555555555555554</v>
      </c>
      <c r="F10" s="156"/>
    </row>
    <row r="11" spans="1:9" ht="13.5" customHeight="1" x14ac:dyDescent="0.2">
      <c r="A11" s="148" t="str">
        <f>IF(C11&lt;C10,"4.","")</f>
        <v>4.</v>
      </c>
      <c r="B11" s="15" t="s">
        <v>244</v>
      </c>
      <c r="C11" s="111">
        <v>16</v>
      </c>
      <c r="D11" s="111">
        <v>38</v>
      </c>
      <c r="E11" s="157">
        <f t="shared" si="0"/>
        <v>2.375</v>
      </c>
      <c r="F11" s="156"/>
    </row>
    <row r="12" spans="1:9" ht="13.5" customHeight="1" x14ac:dyDescent="0.2">
      <c r="A12" s="148" t="str">
        <f>IF(C12&lt;C11,"5.","")</f>
        <v>5.</v>
      </c>
      <c r="B12" s="15" t="s">
        <v>188</v>
      </c>
      <c r="C12" s="111">
        <v>9</v>
      </c>
      <c r="D12" s="111">
        <v>36</v>
      </c>
      <c r="E12" s="155">
        <f t="shared" si="0"/>
        <v>4</v>
      </c>
      <c r="F12" s="156"/>
    </row>
    <row r="13" spans="1:9" ht="13.5" customHeight="1" x14ac:dyDescent="0.2">
      <c r="A13" s="148" t="str">
        <f>IF(C13&lt;C12,"6.","")</f>
        <v>6.</v>
      </c>
      <c r="B13" s="15" t="s">
        <v>260</v>
      </c>
      <c r="C13" s="111">
        <v>8</v>
      </c>
      <c r="D13" s="111">
        <v>7</v>
      </c>
      <c r="E13" s="155">
        <f t="shared" si="0"/>
        <v>0.875</v>
      </c>
      <c r="F13" s="156"/>
    </row>
    <row r="14" spans="1:9" ht="13.5" customHeight="1" x14ac:dyDescent="0.2">
      <c r="A14" s="148" t="str">
        <f>IF(C14&lt;C13,"7.","")</f>
        <v>7.</v>
      </c>
      <c r="B14" s="15" t="s">
        <v>251</v>
      </c>
      <c r="C14" s="111">
        <v>7</v>
      </c>
      <c r="D14" s="111">
        <v>29</v>
      </c>
      <c r="E14" s="155">
        <f t="shared" si="0"/>
        <v>4.1428571428571432</v>
      </c>
      <c r="F14" s="156"/>
    </row>
    <row r="15" spans="1:9" ht="13.5" customHeight="1" x14ac:dyDescent="0.2">
      <c r="A15" s="148" t="str">
        <f>IF(C15&lt;C14,"8.","")</f>
        <v>8.</v>
      </c>
      <c r="B15" s="15" t="s">
        <v>254</v>
      </c>
      <c r="C15" s="111">
        <v>6</v>
      </c>
      <c r="D15" s="111">
        <v>20</v>
      </c>
      <c r="E15" s="155">
        <f t="shared" si="0"/>
        <v>3.3333333333333335</v>
      </c>
      <c r="F15" s="156"/>
    </row>
    <row r="16" spans="1:9" ht="13.5" customHeight="1" x14ac:dyDescent="0.2">
      <c r="A16" s="148" t="str">
        <f>IF(C16&lt;C15,"9.","")</f>
        <v>9.</v>
      </c>
      <c r="B16" s="15" t="s">
        <v>237</v>
      </c>
      <c r="C16" s="111">
        <v>5</v>
      </c>
      <c r="D16" s="111">
        <v>44</v>
      </c>
      <c r="E16" s="155">
        <f t="shared" si="0"/>
        <v>8.8000000000000007</v>
      </c>
      <c r="F16" s="156"/>
    </row>
    <row r="17" spans="1:6" ht="13.5" customHeight="1" x14ac:dyDescent="0.2">
      <c r="A17" s="148" t="str">
        <f>IF(C17&lt;C16,"10.","")</f>
        <v>10.</v>
      </c>
      <c r="B17" s="15" t="s">
        <v>258</v>
      </c>
      <c r="C17" s="111">
        <v>4</v>
      </c>
      <c r="D17" s="111">
        <v>15</v>
      </c>
      <c r="E17" s="155">
        <f t="shared" si="0"/>
        <v>3.75</v>
      </c>
      <c r="F17" s="156"/>
    </row>
    <row r="18" spans="1:6" ht="13.5" customHeight="1" x14ac:dyDescent="0.2">
      <c r="A18" s="148" t="str">
        <f>IF(C18&lt;C17,"11.","")</f>
        <v/>
      </c>
      <c r="B18" s="15" t="s">
        <v>11</v>
      </c>
      <c r="C18" s="111">
        <v>4</v>
      </c>
      <c r="D18" s="111">
        <v>26</v>
      </c>
      <c r="E18" s="155">
        <f t="shared" si="0"/>
        <v>6.5</v>
      </c>
      <c r="F18" s="156"/>
    </row>
    <row r="19" spans="1:6" ht="13.5" customHeight="1" x14ac:dyDescent="0.2">
      <c r="A19" s="148" t="str">
        <f>IF(C19&lt;C18,"12.","")</f>
        <v/>
      </c>
      <c r="B19" s="15" t="s">
        <v>21</v>
      </c>
      <c r="C19" s="111">
        <v>4</v>
      </c>
      <c r="D19" s="111">
        <v>35</v>
      </c>
      <c r="E19" s="158">
        <f t="shared" si="0"/>
        <v>8.75</v>
      </c>
      <c r="F19" s="156"/>
    </row>
    <row r="20" spans="1:6" ht="13.5" customHeight="1" x14ac:dyDescent="0.2">
      <c r="A20" s="148" t="str">
        <f>IF(C20&lt;C19,"13.","")</f>
        <v>13.</v>
      </c>
      <c r="B20" s="15" t="s">
        <v>259</v>
      </c>
      <c r="C20" s="111">
        <v>3</v>
      </c>
      <c r="D20" s="111">
        <v>2</v>
      </c>
      <c r="E20" s="158">
        <f t="shared" si="0"/>
        <v>0.66666666666666663</v>
      </c>
      <c r="F20" s="156"/>
    </row>
    <row r="21" spans="1:6" ht="13.5" customHeight="1" x14ac:dyDescent="0.2">
      <c r="A21" s="148" t="str">
        <f>IF(C21&lt;C20,"14.","")</f>
        <v/>
      </c>
      <c r="B21" s="15" t="s">
        <v>199</v>
      </c>
      <c r="C21" s="111">
        <v>3</v>
      </c>
      <c r="D21" s="111">
        <v>10</v>
      </c>
      <c r="E21" s="158">
        <f t="shared" si="0"/>
        <v>3.3333333333333335</v>
      </c>
      <c r="F21" s="156"/>
    </row>
    <row r="22" spans="1:6" ht="13.5" customHeight="1" x14ac:dyDescent="0.2">
      <c r="A22" s="148" t="str">
        <f>IF(C22&lt;C21,"15.","")</f>
        <v/>
      </c>
      <c r="B22" s="15" t="s">
        <v>223</v>
      </c>
      <c r="C22" s="111">
        <v>3</v>
      </c>
      <c r="D22" s="111">
        <v>12</v>
      </c>
      <c r="E22" s="158">
        <f t="shared" si="0"/>
        <v>4</v>
      </c>
      <c r="F22" s="156"/>
    </row>
    <row r="23" spans="1:6" ht="13.5" customHeight="1" x14ac:dyDescent="0.2">
      <c r="A23" s="148" t="str">
        <f>IF(C23&lt;C22,"16.","")</f>
        <v/>
      </c>
      <c r="B23" s="15" t="s">
        <v>250</v>
      </c>
      <c r="C23" s="111">
        <v>3</v>
      </c>
      <c r="D23" s="111">
        <v>27</v>
      </c>
      <c r="E23" s="158">
        <f t="shared" si="0"/>
        <v>9</v>
      </c>
      <c r="F23" s="156"/>
    </row>
    <row r="24" spans="1:6" ht="13.5" customHeight="1" x14ac:dyDescent="0.2">
      <c r="A24" s="148" t="str">
        <f>IF(C24&lt;C23,"17.","")</f>
        <v>17.</v>
      </c>
      <c r="B24" s="15" t="s">
        <v>190</v>
      </c>
      <c r="C24" s="111">
        <v>2</v>
      </c>
      <c r="D24" s="111">
        <v>3</v>
      </c>
      <c r="E24" s="158">
        <f t="shared" si="0"/>
        <v>1.5</v>
      </c>
      <c r="F24" s="156"/>
    </row>
    <row r="25" spans="1:6" ht="13.5" customHeight="1" x14ac:dyDescent="0.2">
      <c r="A25" s="148" t="str">
        <f>IF(C25&lt;C24,"18.","")</f>
        <v/>
      </c>
      <c r="B25" s="15" t="s">
        <v>229</v>
      </c>
      <c r="C25" s="111">
        <v>2</v>
      </c>
      <c r="D25" s="111">
        <v>4</v>
      </c>
      <c r="E25" s="158">
        <f t="shared" si="0"/>
        <v>2</v>
      </c>
      <c r="F25" s="156"/>
    </row>
    <row r="26" spans="1:6" ht="13.5" customHeight="1" x14ac:dyDescent="0.2">
      <c r="A26" s="148" t="str">
        <f>IF(C26&lt;C25,"19.","")</f>
        <v/>
      </c>
      <c r="B26" s="15" t="s">
        <v>198</v>
      </c>
      <c r="C26" s="111">
        <v>2</v>
      </c>
      <c r="D26" s="111">
        <v>11</v>
      </c>
      <c r="E26" s="158">
        <f t="shared" si="0"/>
        <v>5.5</v>
      </c>
      <c r="F26" s="156"/>
    </row>
    <row r="27" spans="1:6" ht="13.5" customHeight="1" x14ac:dyDescent="0.2">
      <c r="A27" s="148" t="str">
        <f>IF(C27&lt;C26,"20.","")</f>
        <v/>
      </c>
      <c r="B27" s="15" t="s">
        <v>245</v>
      </c>
      <c r="C27" s="111">
        <v>2</v>
      </c>
      <c r="D27" s="111">
        <v>15</v>
      </c>
      <c r="E27" s="158">
        <f t="shared" si="0"/>
        <v>7.5</v>
      </c>
      <c r="F27" s="156"/>
    </row>
    <row r="28" spans="1:6" ht="13.5" customHeight="1" x14ac:dyDescent="0.2">
      <c r="A28" s="148" t="str">
        <f>IF(C28&lt;C27,"21.","")</f>
        <v/>
      </c>
      <c r="B28" s="15" t="s">
        <v>187</v>
      </c>
      <c r="C28" s="111">
        <v>2</v>
      </c>
      <c r="D28" s="111">
        <v>15</v>
      </c>
      <c r="E28" s="158">
        <f t="shared" si="0"/>
        <v>7.5</v>
      </c>
      <c r="F28" s="156"/>
    </row>
    <row r="29" spans="1:6" ht="13.5" customHeight="1" x14ac:dyDescent="0.2">
      <c r="A29" s="148" t="str">
        <f>IF(C29&lt;C28,"22.","")</f>
        <v/>
      </c>
      <c r="B29" s="15" t="s">
        <v>124</v>
      </c>
      <c r="C29" s="111">
        <v>2</v>
      </c>
      <c r="D29" s="111">
        <v>16</v>
      </c>
      <c r="E29" s="158">
        <f t="shared" si="0"/>
        <v>8</v>
      </c>
      <c r="F29" s="156"/>
    </row>
    <row r="30" spans="1:6" ht="13.5" customHeight="1" x14ac:dyDescent="0.2">
      <c r="A30" s="148" t="str">
        <f>IF(C30&lt;C29,"23.","")</f>
        <v/>
      </c>
      <c r="B30" s="15" t="s">
        <v>228</v>
      </c>
      <c r="C30" s="111">
        <v>2</v>
      </c>
      <c r="D30" s="111">
        <v>19</v>
      </c>
      <c r="E30" s="158">
        <f t="shared" si="0"/>
        <v>9.5</v>
      </c>
      <c r="F30" s="156"/>
    </row>
    <row r="31" spans="1:6" ht="13.5" customHeight="1" x14ac:dyDescent="0.2">
      <c r="A31" s="148" t="str">
        <f>IF(C31&lt;C30,"24.","")</f>
        <v/>
      </c>
      <c r="B31" s="15" t="s">
        <v>200</v>
      </c>
      <c r="C31" s="111">
        <v>2</v>
      </c>
      <c r="D31" s="111">
        <v>20</v>
      </c>
      <c r="E31" s="172">
        <f t="shared" si="0"/>
        <v>10</v>
      </c>
      <c r="F31" s="173"/>
    </row>
    <row r="32" spans="1:6" ht="13.5" customHeight="1" x14ac:dyDescent="0.2">
      <c r="A32" s="148" t="str">
        <f>IF(C32&lt;C31,"25.","")</f>
        <v/>
      </c>
      <c r="B32" s="15" t="s">
        <v>255</v>
      </c>
      <c r="C32" s="111">
        <v>2</v>
      </c>
      <c r="D32" s="111">
        <v>20</v>
      </c>
      <c r="E32" s="172">
        <f t="shared" si="0"/>
        <v>10</v>
      </c>
      <c r="F32" s="173"/>
    </row>
    <row r="33" spans="1:6" ht="13.5" customHeight="1" x14ac:dyDescent="0.2">
      <c r="A33" s="148" t="str">
        <f>IF(C33&lt;C32,"26.","")</f>
        <v/>
      </c>
      <c r="B33" s="15" t="s">
        <v>246</v>
      </c>
      <c r="C33" s="111">
        <v>2</v>
      </c>
      <c r="D33" s="111">
        <v>24</v>
      </c>
      <c r="E33" s="172">
        <f t="shared" si="0"/>
        <v>12</v>
      </c>
      <c r="F33" s="173"/>
    </row>
    <row r="34" spans="1:6" ht="13.5" customHeight="1" x14ac:dyDescent="0.2">
      <c r="A34" s="148" t="str">
        <f>IF(C34&lt;C33,"27.","")</f>
        <v/>
      </c>
      <c r="B34" s="15" t="s">
        <v>252</v>
      </c>
      <c r="C34" s="111">
        <v>2</v>
      </c>
      <c r="D34" s="111">
        <v>27</v>
      </c>
      <c r="E34" s="172">
        <f t="shared" si="0"/>
        <v>13.5</v>
      </c>
      <c r="F34" s="173"/>
    </row>
    <row r="35" spans="1:6" ht="13.5" customHeight="1" x14ac:dyDescent="0.2">
      <c r="A35" s="148" t="str">
        <f>IF(C35&lt;C34,"28.","")</f>
        <v/>
      </c>
      <c r="B35" s="15" t="s">
        <v>196</v>
      </c>
      <c r="C35" s="111">
        <v>2</v>
      </c>
      <c r="D35" s="111">
        <v>28</v>
      </c>
      <c r="E35" s="172">
        <f t="shared" si="0"/>
        <v>14</v>
      </c>
      <c r="F35" s="173"/>
    </row>
    <row r="36" spans="1:6" ht="13.5" customHeight="1" x14ac:dyDescent="0.2">
      <c r="A36" s="148" t="str">
        <f>IF(C36&lt;C35,"29.","")</f>
        <v>29.</v>
      </c>
      <c r="B36" s="15" t="s">
        <v>257</v>
      </c>
      <c r="C36" s="111">
        <v>1</v>
      </c>
      <c r="D36" s="111">
        <v>1</v>
      </c>
      <c r="E36" s="172">
        <f t="shared" si="0"/>
        <v>1</v>
      </c>
      <c r="F36" s="173"/>
    </row>
    <row r="37" spans="1:6" ht="13.5" customHeight="1" x14ac:dyDescent="0.2">
      <c r="A37" s="148" t="str">
        <f>IF(C37&lt;C36,"30.","")</f>
        <v/>
      </c>
      <c r="B37" s="15" t="s">
        <v>238</v>
      </c>
      <c r="C37" s="111">
        <v>1</v>
      </c>
      <c r="D37" s="111">
        <v>6</v>
      </c>
      <c r="E37" s="172">
        <f t="shared" si="0"/>
        <v>6</v>
      </c>
      <c r="F37" s="173"/>
    </row>
    <row r="38" spans="1:6" ht="13.5" customHeight="1" x14ac:dyDescent="0.2">
      <c r="A38" s="148" t="str">
        <f>IF(C38&lt;C37,"31.","")</f>
        <v/>
      </c>
      <c r="B38" s="15" t="s">
        <v>202</v>
      </c>
      <c r="C38" s="111">
        <v>1</v>
      </c>
      <c r="D38" s="111">
        <v>17</v>
      </c>
      <c r="E38" s="172">
        <f t="shared" si="0"/>
        <v>17</v>
      </c>
      <c r="F38" s="173"/>
    </row>
    <row r="39" spans="1:6" ht="13.5" customHeight="1" x14ac:dyDescent="0.2">
      <c r="A39" s="148" t="str">
        <f>IF(C39&lt;C38,"32.","")</f>
        <v/>
      </c>
      <c r="B39" s="15" t="s">
        <v>256</v>
      </c>
      <c r="C39" s="111">
        <v>1</v>
      </c>
      <c r="D39" s="111">
        <v>21</v>
      </c>
      <c r="E39" s="172">
        <f t="shared" si="0"/>
        <v>21</v>
      </c>
      <c r="F39" s="173"/>
    </row>
    <row r="40" spans="1:6" ht="13.5" customHeight="1" x14ac:dyDescent="0.2">
      <c r="A40" s="148" t="str">
        <f>IF(C40&lt;C39,"33.","")</f>
        <v/>
      </c>
      <c r="B40" s="15" t="s">
        <v>19</v>
      </c>
      <c r="C40" s="111">
        <v>1</v>
      </c>
      <c r="D40" s="111">
        <v>22</v>
      </c>
      <c r="E40" s="172">
        <f t="shared" si="0"/>
        <v>22</v>
      </c>
      <c r="F40" s="173"/>
    </row>
    <row r="41" spans="1:6" ht="13.5" customHeight="1" x14ac:dyDescent="0.2">
      <c r="A41" s="148" t="str">
        <f>IF(C41&lt;C40,"34.","")</f>
        <v/>
      </c>
      <c r="B41" s="15" t="s">
        <v>197</v>
      </c>
      <c r="C41" s="111">
        <v>1</v>
      </c>
      <c r="D41" s="111">
        <v>25</v>
      </c>
      <c r="E41" s="172">
        <f t="shared" si="0"/>
        <v>25</v>
      </c>
      <c r="F41" s="173"/>
    </row>
    <row r="42" spans="1:6" ht="13.5" customHeight="1" x14ac:dyDescent="0.2">
      <c r="A42" s="148" t="str">
        <f>IF(C42&lt;C41,"35.","")</f>
        <v/>
      </c>
      <c r="B42" s="15" t="s">
        <v>224</v>
      </c>
      <c r="C42" s="111">
        <v>1</v>
      </c>
      <c r="D42" s="111">
        <v>33</v>
      </c>
      <c r="E42" s="172">
        <f t="shared" si="0"/>
        <v>33</v>
      </c>
      <c r="F42" s="173"/>
    </row>
    <row r="43" spans="1:6" ht="13.5" customHeight="1" thickBot="1" x14ac:dyDescent="0.25">
      <c r="A43" s="148" t="str">
        <f>IF(C43&lt;C42,"36.","")</f>
        <v/>
      </c>
      <c r="B43" s="15" t="s">
        <v>213</v>
      </c>
      <c r="C43" s="111">
        <v>1</v>
      </c>
      <c r="D43" s="111">
        <v>36</v>
      </c>
      <c r="E43" s="172">
        <f t="shared" si="0"/>
        <v>36</v>
      </c>
      <c r="F43" s="173"/>
    </row>
    <row r="44" spans="1:6" ht="13.5" customHeight="1" x14ac:dyDescent="0.2">
      <c r="A44" s="112"/>
      <c r="B44" s="178"/>
      <c r="C44" s="181"/>
      <c r="D44" s="169"/>
      <c r="E44" s="174"/>
      <c r="F44" s="175"/>
    </row>
    <row r="45" spans="1:6" ht="13.5" customHeight="1" x14ac:dyDescent="0.2">
      <c r="A45" s="115">
        <f>COUNTIF(D8:D43,"&gt;0")</f>
        <v>36</v>
      </c>
      <c r="B45" s="179" t="s">
        <v>209</v>
      </c>
      <c r="C45" s="182">
        <f>SUM(C8:C43)</f>
        <v>200</v>
      </c>
      <c r="D45" s="170">
        <f>+C45/A45</f>
        <v>5.5555555555555554</v>
      </c>
      <c r="E45" s="176"/>
      <c r="F45" s="140"/>
    </row>
    <row r="46" spans="1:6" ht="13.5" customHeight="1" thickBot="1" x14ac:dyDescent="0.25">
      <c r="A46" s="118"/>
      <c r="B46" s="180"/>
      <c r="C46" s="183" t="s">
        <v>4</v>
      </c>
      <c r="D46" s="171" t="s">
        <v>221</v>
      </c>
      <c r="E46" s="177"/>
      <c r="F46" s="164"/>
    </row>
    <row r="47" spans="1:6" ht="12.75" customHeight="1" x14ac:dyDescent="0.2"/>
    <row r="48" spans="1: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</sheetData>
  <mergeCells count="4">
    <mergeCell ref="E7:F7"/>
    <mergeCell ref="A1:F1"/>
    <mergeCell ref="A3:F3"/>
    <mergeCell ref="A5:F5"/>
  </mergeCells>
  <phoneticPr fontId="0" type="noConversion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9</vt:i4>
      </vt:variant>
    </vt:vector>
  </HeadingPairs>
  <TitlesOfParts>
    <vt:vector size="38" baseType="lpstr">
      <vt:lpstr>Ewige Rangliste Tore</vt:lpstr>
      <vt:lpstr>Tore 98-99</vt:lpstr>
      <vt:lpstr>Tore 99-00</vt:lpstr>
      <vt:lpstr>Tore 00-01</vt:lpstr>
      <vt:lpstr>Tore 01-02</vt:lpstr>
      <vt:lpstr>Tore 02-03</vt:lpstr>
      <vt:lpstr>Tore 03-04</vt:lpstr>
      <vt:lpstr>Tore 04-05</vt:lpstr>
      <vt:lpstr>Tore 05-06</vt:lpstr>
      <vt:lpstr>Tore 06-07</vt:lpstr>
      <vt:lpstr>Tore 07-08</vt:lpstr>
      <vt:lpstr>Tore 08-09</vt:lpstr>
      <vt:lpstr>Tore 09-10</vt:lpstr>
      <vt:lpstr>Tore 10-11</vt:lpstr>
      <vt:lpstr>Tore 11-12</vt:lpstr>
      <vt:lpstr>Tore 12-13</vt:lpstr>
      <vt:lpstr>Tore 13-14</vt:lpstr>
      <vt:lpstr>Tore 14-15</vt:lpstr>
      <vt:lpstr>Tore 15-16</vt:lpstr>
      <vt:lpstr>Tore 16-17</vt:lpstr>
      <vt:lpstr>Tore 17-18</vt:lpstr>
      <vt:lpstr>Tore 18-19</vt:lpstr>
      <vt:lpstr>Tore 19-20-21</vt:lpstr>
      <vt:lpstr>Tore 21-22</vt:lpstr>
      <vt:lpstr>Tore 22-23</vt:lpstr>
      <vt:lpstr>Tore 23-24</vt:lpstr>
      <vt:lpstr>Tore 24-25</vt:lpstr>
      <vt:lpstr>Tore 25-26</vt:lpstr>
      <vt:lpstr>Tabelle1</vt:lpstr>
      <vt:lpstr>'Ewige Rangliste Tore'!Drucktitel</vt:lpstr>
      <vt:lpstr>'Tore 17-18'!Drucktitel</vt:lpstr>
      <vt:lpstr>'Tore 18-19'!Drucktitel</vt:lpstr>
      <vt:lpstr>'Tore 19-20-21'!Drucktitel</vt:lpstr>
      <vt:lpstr>'Tore 21-22'!Drucktitel</vt:lpstr>
      <vt:lpstr>'Tore 22-23'!Drucktitel</vt:lpstr>
      <vt:lpstr>'Tore 23-24'!Drucktitel</vt:lpstr>
      <vt:lpstr>'Tore 24-25'!Drucktitel</vt:lpstr>
      <vt:lpstr>'Tore 25-26'!Drucktitel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</dc:creator>
  <cp:lastModifiedBy>Stefanie Steeb</cp:lastModifiedBy>
  <cp:lastPrinted>2026-06-27T14:53:08Z</cp:lastPrinted>
  <dcterms:created xsi:type="dcterms:W3CDTF">1999-06-26T18:27:21Z</dcterms:created>
  <dcterms:modified xsi:type="dcterms:W3CDTF">2026-06-27T15:31:55Z</dcterms:modified>
</cp:coreProperties>
</file>