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SV\"/>
    </mc:Choice>
  </mc:AlternateContent>
  <xr:revisionPtr revIDLastSave="0" documentId="13_ncr:1_{0D2471AF-39BC-4028-B08A-7B1A19A6178C}" xr6:coauthVersionLast="47" xr6:coauthVersionMax="47" xr10:uidLastSave="{00000000-0000-0000-0000-000000000000}"/>
  <bookViews>
    <workbookView xWindow="-120" yWindow="-120" windowWidth="29040" windowHeight="15720" tabRatio="727" firstSheet="17" activeTab="27" xr2:uid="{00000000-000D-0000-FFFF-FFFF00000000}"/>
  </bookViews>
  <sheets>
    <sheet name="Ewige Rangliste Spiele" sheetId="38" r:id="rId1"/>
    <sheet name="Spiele 98-99" sheetId="1" r:id="rId2"/>
    <sheet name="Spiele 99-00" sheetId="18" r:id="rId3"/>
    <sheet name="Spiele 00-01" sheetId="19" r:id="rId4"/>
    <sheet name="Spiele 01-02" sheetId="5" r:id="rId5"/>
    <sheet name="Spiele 02-03" sheetId="28" r:id="rId6"/>
    <sheet name="Spiele 03-04" sheetId="31" r:id="rId7"/>
    <sheet name="Spiele 04-05" sheetId="33" r:id="rId8"/>
    <sheet name="Spiele 05-06" sheetId="34" r:id="rId9"/>
    <sheet name="Spiele 06-07" sheetId="35" r:id="rId10"/>
    <sheet name="Spiele 07-08" sheetId="36" r:id="rId11"/>
    <sheet name="Spiele 08-09" sheetId="37" r:id="rId12"/>
    <sheet name="Spiele 09-10" sheetId="39" r:id="rId13"/>
    <sheet name="Spiele 10-11" sheetId="40" r:id="rId14"/>
    <sheet name="Spiele 11-12" sheetId="42" r:id="rId15"/>
    <sheet name="Spiele 12-13" sheetId="43" r:id="rId16"/>
    <sheet name="Spiele 13-14" sheetId="44" r:id="rId17"/>
    <sheet name="Spiele 14-15" sheetId="45" r:id="rId18"/>
    <sheet name="Spiele 15-16" sheetId="47" r:id="rId19"/>
    <sheet name="Spiele 16-17" sheetId="49" r:id="rId20"/>
    <sheet name="Spiele 17-18" sheetId="48" r:id="rId21"/>
    <sheet name="Spiele 18-19" sheetId="50" r:id="rId22"/>
    <sheet name="Spiele 19-20-21" sheetId="54" r:id="rId23"/>
    <sheet name="Spiele 21-22" sheetId="53" r:id="rId24"/>
    <sheet name="Spiele 22-23" sheetId="55" r:id="rId25"/>
    <sheet name="Spiele 23-24" sheetId="57" r:id="rId26"/>
    <sheet name="Spiele 24-25" sheetId="58" r:id="rId27"/>
    <sheet name="Spiele 25-26" sheetId="59" r:id="rId28"/>
    <sheet name="Tabelle1" sheetId="56" r:id="rId29"/>
  </sheets>
  <definedNames>
    <definedName name="_xlnm._FilterDatabase" localSheetId="22" hidden="1">'Spiele 19-20-21'!$A$5:$D$61</definedName>
    <definedName name="_xlnm._FilterDatabase" localSheetId="23" hidden="1">'Spiele 21-22'!$A$5:$D$60</definedName>
    <definedName name="_xlnm._FilterDatabase" localSheetId="24" hidden="1">'Spiele 22-23'!$A$5:$D$55</definedName>
    <definedName name="_xlnm._FilterDatabase" localSheetId="25" hidden="1">'Spiele 23-24'!$A$5:$D$58</definedName>
    <definedName name="_xlnm._FilterDatabase" localSheetId="26" hidden="1">'Spiele 24-25'!$A$5:$D$73</definedName>
    <definedName name="_xlnm._FilterDatabase" localSheetId="27" hidden="1">'Spiele 25-26'!$A$5:$D$55</definedName>
    <definedName name="_xlnm.Print_Titles" localSheetId="0">'Ewige Rangliste Spiele'!$1:$5</definedName>
    <definedName name="_xlnm.Print_Titles" localSheetId="20">'Spiele 17-18'!$1:$5</definedName>
    <definedName name="_xlnm.Print_Titles" localSheetId="21">'Spiele 18-19'!$1:$5</definedName>
    <definedName name="_xlnm.Print_Titles" localSheetId="22">'Spiele 19-20-21'!$1:$5</definedName>
    <definedName name="_xlnm.Print_Titles" localSheetId="23">'Spiele 21-22'!$1:$5</definedName>
    <definedName name="_xlnm.Print_Titles" localSheetId="24">'Spiele 22-23'!$1:$5</definedName>
    <definedName name="_xlnm.Print_Titles" localSheetId="25">'Spiele 23-24'!$1:$5</definedName>
    <definedName name="_xlnm.Print_Titles" localSheetId="26">'Spiele 24-25'!$1:$5</definedName>
    <definedName name="_xlnm.Print_Titles" localSheetId="27">'Spiele 25-26'!$1:$5</definedName>
  </definedNames>
  <calcPr calcId="191029"/>
</workbook>
</file>

<file path=xl/calcChain.xml><?xml version="1.0" encoding="utf-8"?>
<calcChain xmlns="http://schemas.openxmlformats.org/spreadsheetml/2006/main">
  <c r="D57" i="59" l="1"/>
  <c r="A57" i="59"/>
  <c r="A58" i="59" s="1"/>
  <c r="D75" i="58"/>
  <c r="A75" i="58"/>
  <c r="A76" i="58" s="1"/>
  <c r="D60" i="57"/>
  <c r="A60" i="57"/>
  <c r="A61" i="57" s="1"/>
  <c r="A475" i="38"/>
  <c r="A57" i="55" l="1"/>
  <c r="A58" i="55" s="1"/>
  <c r="D57" i="55"/>
  <c r="C475" i="38" l="1"/>
  <c r="D475" i="38"/>
  <c r="A64" i="54"/>
  <c r="D63" i="54"/>
  <c r="A63" i="53"/>
  <c r="D62" i="53"/>
  <c r="A62" i="50"/>
  <c r="D61" i="50"/>
  <c r="A58" i="49"/>
  <c r="D57" i="49"/>
  <c r="D65" i="48"/>
  <c r="A66" i="48" l="1"/>
  <c r="A61" i="47"/>
  <c r="D60" i="47"/>
  <c r="D58" i="45"/>
  <c r="A58" i="45"/>
  <c r="A59" i="45" s="1"/>
  <c r="D56" i="44"/>
  <c r="A56" i="44"/>
  <c r="A57" i="44" s="1"/>
  <c r="A59" i="43"/>
  <c r="A60" i="43" s="1"/>
  <c r="D59" i="43"/>
  <c r="D57" i="42"/>
  <c r="A57" i="42"/>
  <c r="A58" i="42" s="1"/>
  <c r="A59" i="40"/>
  <c r="D59" i="40"/>
  <c r="A64" i="39"/>
  <c r="D64" i="39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A27" i="37"/>
  <c r="A28" i="37"/>
  <c r="A29" i="37"/>
  <c r="A30" i="37"/>
  <c r="A31" i="37"/>
  <c r="A32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6" i="37"/>
  <c r="D66" i="37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6" i="36"/>
  <c r="D56" i="36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3" i="35"/>
  <c r="D63" i="35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9" i="34"/>
  <c r="A61" i="34"/>
  <c r="D61" i="34"/>
  <c r="A9" i="33"/>
  <c r="A10" i="33"/>
  <c r="A11" i="33"/>
  <c r="A12" i="33"/>
  <c r="A13" i="33"/>
  <c r="A14" i="33"/>
  <c r="A15" i="33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36" i="33"/>
  <c r="A37" i="33"/>
  <c r="A38" i="33"/>
  <c r="A39" i="33"/>
  <c r="A40" i="33"/>
  <c r="A41" i="33"/>
  <c r="A42" i="33"/>
  <c r="A43" i="33"/>
  <c r="A44" i="33"/>
  <c r="A45" i="33"/>
  <c r="A46" i="33"/>
  <c r="A47" i="33"/>
  <c r="A48" i="33"/>
  <c r="A49" i="33"/>
  <c r="A50" i="33"/>
  <c r="A51" i="33"/>
  <c r="A52" i="33"/>
  <c r="A53" i="33"/>
  <c r="A54" i="33"/>
  <c r="A55" i="33"/>
  <c r="A56" i="33"/>
  <c r="A57" i="33"/>
  <c r="A58" i="33"/>
  <c r="A60" i="33"/>
  <c r="D60" i="33"/>
  <c r="A9" i="31"/>
  <c r="A10" i="31"/>
  <c r="A11" i="31"/>
  <c r="A12" i="31"/>
  <c r="A13" i="31"/>
  <c r="A14" i="31"/>
  <c r="A15" i="31"/>
  <c r="A16" i="31"/>
  <c r="A17" i="31"/>
  <c r="A18" i="31"/>
  <c r="A19" i="31"/>
  <c r="A20" i="31"/>
  <c r="A21" i="31"/>
  <c r="A22" i="31"/>
  <c r="A23" i="31"/>
  <c r="A24" i="31"/>
  <c r="A25" i="31"/>
  <c r="A26" i="31"/>
  <c r="A27" i="31"/>
  <c r="A28" i="31"/>
  <c r="A29" i="31"/>
  <c r="A30" i="31"/>
  <c r="A31" i="31"/>
  <c r="A32" i="31"/>
  <c r="A33" i="31"/>
  <c r="A34" i="31"/>
  <c r="A35" i="3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8" i="31"/>
  <c r="D58" i="31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4" i="28"/>
  <c r="D64" i="28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7" i="5"/>
  <c r="D47" i="5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8" i="19"/>
  <c r="C58" i="19"/>
  <c r="D58" i="19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61" i="18"/>
  <c r="C61" i="18"/>
  <c r="D61" i="18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D57" i="1"/>
  <c r="A58" i="1"/>
  <c r="C58" i="1"/>
  <c r="D58" i="1"/>
</calcChain>
</file>

<file path=xl/sharedStrings.xml><?xml version="1.0" encoding="utf-8"?>
<sst xmlns="http://schemas.openxmlformats.org/spreadsheetml/2006/main" count="2880" uniqueCount="976">
  <si>
    <t>TSV Obergimpern 1910 e.V.</t>
  </si>
  <si>
    <t>Rangliste Saison 1998/99</t>
  </si>
  <si>
    <t>Spiele</t>
  </si>
  <si>
    <t>Stand:</t>
  </si>
  <si>
    <t>Tore</t>
  </si>
  <si>
    <t>Nr.</t>
  </si>
  <si>
    <t>Name</t>
  </si>
  <si>
    <t>1998/99</t>
  </si>
  <si>
    <t>gesamt</t>
  </si>
  <si>
    <t>1.</t>
  </si>
  <si>
    <t>Heinzel Sven</t>
  </si>
  <si>
    <t>Scholz Marc</t>
  </si>
  <si>
    <t>Tagun Önder</t>
  </si>
  <si>
    <t>Richter Rinaldo</t>
  </si>
  <si>
    <t>Parstorfer Klaus</t>
  </si>
  <si>
    <t>Guthörle Dieter</t>
  </si>
  <si>
    <t>Köbele Oliver</t>
  </si>
  <si>
    <t>Gabel Thomas (II)</t>
  </si>
  <si>
    <t>Steeb Armin</t>
  </si>
  <si>
    <t>Gabel Patrick</t>
  </si>
  <si>
    <t>Grottke Jens</t>
  </si>
  <si>
    <t>Rödler Alexander</t>
  </si>
  <si>
    <t>Schober Harald</t>
  </si>
  <si>
    <t>Kaufmann Timo</t>
  </si>
  <si>
    <t>Binder Alexander</t>
  </si>
  <si>
    <t>Göckler Timo</t>
  </si>
  <si>
    <t>Sahillioglu Oktay</t>
  </si>
  <si>
    <t>Guthörle Wilfried</t>
  </si>
  <si>
    <t>Freyer Karl-Heinz</t>
  </si>
  <si>
    <t>Schweiger Tobias</t>
  </si>
  <si>
    <t>Lahner Guido</t>
  </si>
  <si>
    <t>Bopp David</t>
  </si>
  <si>
    <t>Funk Holger</t>
  </si>
  <si>
    <t>Kipp Rolf</t>
  </si>
  <si>
    <t>Brennenstuhl Hans-Dieter</t>
  </si>
  <si>
    <t>Heinzel Manfred</t>
  </si>
  <si>
    <t>Schmidtke Gerald</t>
  </si>
  <si>
    <t>Remmele Alexander</t>
  </si>
  <si>
    <t>Telcher Gerd</t>
  </si>
  <si>
    <t>Watzel Thorsten</t>
  </si>
  <si>
    <t>Czemmel Michael</t>
  </si>
  <si>
    <t>Freyer Gerd</t>
  </si>
  <si>
    <t>Trost Wolfgang</t>
  </si>
  <si>
    <t>Steeb Michael</t>
  </si>
  <si>
    <t>Schweiger Norbert</t>
  </si>
  <si>
    <t>Scholz Ingo</t>
  </si>
  <si>
    <t>Binder Jan</t>
  </si>
  <si>
    <t>Hönig Marc-André</t>
  </si>
  <si>
    <t>Rügner Eugen</t>
  </si>
  <si>
    <t>Weißer Helmut</t>
  </si>
  <si>
    <t>Tschimmel Peter</t>
  </si>
  <si>
    <t>Springer Viktor</t>
  </si>
  <si>
    <t>Ott Ralf</t>
  </si>
  <si>
    <t>Hofmann Gerd</t>
  </si>
  <si>
    <t>Lakos Hans</t>
  </si>
  <si>
    <t>Santner Karl-Heinz</t>
  </si>
  <si>
    <t>Haug Michael</t>
  </si>
  <si>
    <t>Rockstuhl Lutz</t>
  </si>
  <si>
    <t>Bucher Holger</t>
  </si>
  <si>
    <t>erzielte Tore</t>
  </si>
  <si>
    <t>Spieler eingesetzt</t>
  </si>
  <si>
    <t>pro Spieler</t>
  </si>
  <si>
    <t>Spieljahre</t>
  </si>
  <si>
    <t>Strauß Theo</t>
  </si>
  <si>
    <t>Müller Günter</t>
  </si>
  <si>
    <t>Müller Wolfgang</t>
  </si>
  <si>
    <t>Kuhnle Dieter</t>
  </si>
  <si>
    <t>Kaufmann Berthold</t>
  </si>
  <si>
    <t>Seussler Roland</t>
  </si>
  <si>
    <t>Weißer Rolf</t>
  </si>
  <si>
    <t>Walz Benno</t>
  </si>
  <si>
    <t>Ruess Erwin</t>
  </si>
  <si>
    <t>Gabel Klaus</t>
  </si>
  <si>
    <t>Schweiger Karl</t>
  </si>
  <si>
    <t>Neubauer Harald</t>
  </si>
  <si>
    <t>Gabel Thomas (I)</t>
  </si>
  <si>
    <t>Weißer Günter</t>
  </si>
  <si>
    <t>Faul Erich</t>
  </si>
  <si>
    <t>Deutschmann Roland</t>
  </si>
  <si>
    <t>Mothes Manfred</t>
  </si>
  <si>
    <t>Müller Helmut</t>
  </si>
  <si>
    <t>Bopp Steffen</t>
  </si>
  <si>
    <t>Askani Lothar</t>
  </si>
  <si>
    <t>Kühne Werner</t>
  </si>
  <si>
    <t>Kaufmann Gerhard</t>
  </si>
  <si>
    <t>Dickopf Karl-Heinz</t>
  </si>
  <si>
    <t>Hack Karl-Heinz</t>
  </si>
  <si>
    <t>Binder Joachim</t>
  </si>
  <si>
    <t>Bräumer Horst</t>
  </si>
  <si>
    <t>Strauß Dieter</t>
  </si>
  <si>
    <t>Schaber Fritz</t>
  </si>
  <si>
    <t>Steeb Andreas</t>
  </si>
  <si>
    <t>Hönig Reinhard</t>
  </si>
  <si>
    <t>Rickert Edwin</t>
  </si>
  <si>
    <t>Kuhnle Oliver</t>
  </si>
  <si>
    <t>Krieger Ewald</t>
  </si>
  <si>
    <t>Feth Norbert</t>
  </si>
  <si>
    <t>Bauer Markus</t>
  </si>
  <si>
    <t>Diemer Rudi</t>
  </si>
  <si>
    <t>Fuhs Jürgen</t>
  </si>
  <si>
    <t>Funk Gerhard</t>
  </si>
  <si>
    <t>Hack Walter</t>
  </si>
  <si>
    <t>Gellner Thomas</t>
  </si>
  <si>
    <t>Schulz Jochen</t>
  </si>
  <si>
    <t>Funk Gerold</t>
  </si>
  <si>
    <t>Berger Norbert</t>
  </si>
  <si>
    <t>Schulz Egon</t>
  </si>
  <si>
    <t>Hoffmann Wolfgang</t>
  </si>
  <si>
    <t>Breunig Frank</t>
  </si>
  <si>
    <t>Wirdemann Ralf</t>
  </si>
  <si>
    <t>Kobuttis Andreas</t>
  </si>
  <si>
    <t>Lang Ottmar</t>
  </si>
  <si>
    <t>Schweiger Jürgen</t>
  </si>
  <si>
    <t>Lahner Matthias</t>
  </si>
  <si>
    <t>Strauß Günter</t>
  </si>
  <si>
    <t>Freitag Werner</t>
  </si>
  <si>
    <t>Renner Karl-Heinz</t>
  </si>
  <si>
    <t>Guthörle Eckard</t>
  </si>
  <si>
    <t>Blessinger Oskar</t>
  </si>
  <si>
    <t>Walz Franz</t>
  </si>
  <si>
    <t>Höffner Jürgen</t>
  </si>
  <si>
    <t>Schneefeld Achim</t>
  </si>
  <si>
    <t>Steeb Theo</t>
  </si>
  <si>
    <t>Günther Wolfgang</t>
  </si>
  <si>
    <t>Wolfschläger Rainer</t>
  </si>
  <si>
    <t>Brunner Mike</t>
  </si>
  <si>
    <t>Frey Rolf</t>
  </si>
  <si>
    <t>Weilbacher Uwe</t>
  </si>
  <si>
    <t>Pfitzenmayer Eckard</t>
  </si>
  <si>
    <t>Kobuttis Helmut</t>
  </si>
  <si>
    <t>Müller Edgar</t>
  </si>
  <si>
    <t>Dotterer Harald</t>
  </si>
  <si>
    <t>Schweiger Günter</t>
  </si>
  <si>
    <t>Wüst Herbert</t>
  </si>
  <si>
    <t>Steiger Mike</t>
  </si>
  <si>
    <t>Diemer Achim</t>
  </si>
  <si>
    <t>Schulz Franz</t>
  </si>
  <si>
    <t>Gmyrek Hans</t>
  </si>
  <si>
    <t>Naun Edwin</t>
  </si>
  <si>
    <t>Schwager Horst</t>
  </si>
  <si>
    <t>Blumberg Rainer</t>
  </si>
  <si>
    <t>Müller Herbert</t>
  </si>
  <si>
    <t>Gabel Hilmar</t>
  </si>
  <si>
    <t>Raudenbusch Kurt</t>
  </si>
  <si>
    <t>Bleymayer Holger</t>
  </si>
  <si>
    <t>Chiabudini Jürgen</t>
  </si>
  <si>
    <t>Günther Reinhard</t>
  </si>
  <si>
    <t>Insel Erwin</t>
  </si>
  <si>
    <t>Hauk Andreas</t>
  </si>
  <si>
    <t>Weißer Kurt</t>
  </si>
  <si>
    <t>Eckert Gerhard</t>
  </si>
  <si>
    <t>Bräunig Gernot</t>
  </si>
  <si>
    <t>Rauschdorf Steffen</t>
  </si>
  <si>
    <t>Heer Jürgen</t>
  </si>
  <si>
    <t>Kühne Rainer</t>
  </si>
  <si>
    <t>Gauch Anton</t>
  </si>
  <si>
    <t>Kaiser Rainer</t>
  </si>
  <si>
    <t>Heck Rainer</t>
  </si>
  <si>
    <t>Durukan Sami</t>
  </si>
  <si>
    <t>Kercher Hermann</t>
  </si>
  <si>
    <t>Schweiger Robert</t>
  </si>
  <si>
    <t>Eichstäder Siegbert</t>
  </si>
  <si>
    <t>Friedel Markus</t>
  </si>
  <si>
    <t>Hörner Heinz</t>
  </si>
  <si>
    <t>Müller Gerhard</t>
  </si>
  <si>
    <t>Saritas Serdar</t>
  </si>
  <si>
    <t>Bekar Mustafa</t>
  </si>
  <si>
    <t>Gmyrek Anton</t>
  </si>
  <si>
    <t>Hofmann Erich</t>
  </si>
  <si>
    <t>Krieger Roger</t>
  </si>
  <si>
    <t>Eszterle Robert</t>
  </si>
  <si>
    <t>Gabel Albert</t>
  </si>
  <si>
    <t>Danner Wendelin</t>
  </si>
  <si>
    <t>Hofmann Dittmar</t>
  </si>
  <si>
    <t>Heisig Günter</t>
  </si>
  <si>
    <t>Kotzka Josef</t>
  </si>
  <si>
    <t>Wolf Mike</t>
  </si>
  <si>
    <t>Schmid Michael</t>
  </si>
  <si>
    <t>Elsässer Rolf</t>
  </si>
  <si>
    <t>Schaber Hans-Werner</t>
  </si>
  <si>
    <t>Lahner Heiko</t>
  </si>
  <si>
    <t>Neubauer Anton</t>
  </si>
  <si>
    <t>Binder Manfred</t>
  </si>
  <si>
    <t>Siegmann Heiko</t>
  </si>
  <si>
    <t>Kässmann Josef</t>
  </si>
  <si>
    <t>Kaiser Eberhard</t>
  </si>
  <si>
    <t>Reger Thomas</t>
  </si>
  <si>
    <t>Telcher Volker</t>
  </si>
  <si>
    <t>Rickert Ditmar</t>
  </si>
  <si>
    <t>Schmidt Jürgen</t>
  </si>
  <si>
    <t>Kühlewind Heiko</t>
  </si>
  <si>
    <t>Freyer Klaus</t>
  </si>
  <si>
    <t>Rauschdorf Ludwig</t>
  </si>
  <si>
    <t>Voll Helmut</t>
  </si>
  <si>
    <t>Gabel Berthold</t>
  </si>
  <si>
    <t>Kochenburger Wilfried</t>
  </si>
  <si>
    <t>Guthörle Manfred</t>
  </si>
  <si>
    <t>Böhm Franz</t>
  </si>
  <si>
    <t>Gabel Edwin</t>
  </si>
  <si>
    <t>Walz Johann</t>
  </si>
  <si>
    <t>Würz Gerhard</t>
  </si>
  <si>
    <t>Pfitzenmayer Rainer</t>
  </si>
  <si>
    <t>Mayer Frank</t>
  </si>
  <si>
    <t>Unser Fritz</t>
  </si>
  <si>
    <t>Prommer Erhard</t>
  </si>
  <si>
    <t>Schlör Jürgen</t>
  </si>
  <si>
    <t>Frieß Walter</t>
  </si>
  <si>
    <t>Trostek Fritz</t>
  </si>
  <si>
    <t>Weghofer Horst</t>
  </si>
  <si>
    <t>Schulz Theodor</t>
  </si>
  <si>
    <t>Hascelik Ertas</t>
  </si>
  <si>
    <t>Schilling Arndt</t>
  </si>
  <si>
    <t>Winkler Lorenz</t>
  </si>
  <si>
    <t>Hotz Kaspar</t>
  </si>
  <si>
    <t>Knödler Helmut</t>
  </si>
  <si>
    <t>Blessinger Werner</t>
  </si>
  <si>
    <t>Binder Helge</t>
  </si>
  <si>
    <t>Schimmer Anton</t>
  </si>
  <si>
    <t>Wüst Andreas</t>
  </si>
  <si>
    <t>Nalpantidis Vasili</t>
  </si>
  <si>
    <t>Schwabenland Oleg</t>
  </si>
  <si>
    <t>Hörner Heinrich</t>
  </si>
  <si>
    <t>Pöschl Thomas</t>
  </si>
  <si>
    <t>Scholz Konrad</t>
  </si>
  <si>
    <t>Lahner Robert</t>
  </si>
  <si>
    <t>Felde Alexander</t>
  </si>
  <si>
    <t>Fuhrmann Alexander</t>
  </si>
  <si>
    <t>Bittler Anton</t>
  </si>
  <si>
    <t>Fritz Gerd</t>
  </si>
  <si>
    <t>Trojanowski Roland</t>
  </si>
  <si>
    <t>Hofmann Helmut</t>
  </si>
  <si>
    <t>Gabel Ruppert</t>
  </si>
  <si>
    <t>Kleinhans Reinhard</t>
  </si>
  <si>
    <t>Sarhatlic Robert</t>
  </si>
  <si>
    <t>Wolfschläger Alfred</t>
  </si>
  <si>
    <t>Wolfschläger Benno</t>
  </si>
  <si>
    <t>Bauer Alexander</t>
  </si>
  <si>
    <t>Ramming Wolfgang</t>
  </si>
  <si>
    <t>Häffner Günter</t>
  </si>
  <si>
    <t>Hülsebruch Gustav</t>
  </si>
  <si>
    <t>Jell Anton</t>
  </si>
  <si>
    <t>Schilling Karl-Heinz</t>
  </si>
  <si>
    <t>Wespel Norbert</t>
  </si>
  <si>
    <t>Schlauch Maik</t>
  </si>
  <si>
    <t>Rangliste Saison 1999/2000</t>
  </si>
  <si>
    <t>1999/2000</t>
  </si>
  <si>
    <t>Sarigül Ercan</t>
  </si>
  <si>
    <t>Ziesel Christian</t>
  </si>
  <si>
    <t>Pyka Mathias</t>
  </si>
  <si>
    <t>Ost Rouven</t>
  </si>
  <si>
    <t>Schweiger Martin</t>
  </si>
  <si>
    <t>Schuster Wolfgang</t>
  </si>
  <si>
    <t>Tuncan Enver</t>
  </si>
  <si>
    <t>Kirchner Helmut</t>
  </si>
  <si>
    <t>Kästner Karsten</t>
  </si>
  <si>
    <t>Gärtner Michael</t>
  </si>
  <si>
    <t>Bräumer Mathias</t>
  </si>
  <si>
    <t>Höffner Timo</t>
  </si>
  <si>
    <t>Santner Michael</t>
  </si>
  <si>
    <t>Schweiger Klaus</t>
  </si>
  <si>
    <t>Kuhnle Rouven</t>
  </si>
  <si>
    <t>Steeb Alexander</t>
  </si>
  <si>
    <t>Steeb Benjamin</t>
  </si>
  <si>
    <t>Watzl Thorsten</t>
  </si>
  <si>
    <t>Waliczek Marius</t>
  </si>
  <si>
    <t>Fuchs Uwe</t>
  </si>
  <si>
    <t>Pyka Matthias</t>
  </si>
  <si>
    <t>Worytko Josef</t>
  </si>
  <si>
    <t>Bräumer Matthias</t>
  </si>
  <si>
    <t>Fernandez A.</t>
  </si>
  <si>
    <t>Staat Guido</t>
  </si>
  <si>
    <t>Uhl Klaus</t>
  </si>
  <si>
    <t>Rangliste Saison 2000/2001</t>
  </si>
  <si>
    <t>Kilias Xenofon</t>
  </si>
  <si>
    <t>Niedergesäß Bernd</t>
  </si>
  <si>
    <t>Deig Alexander</t>
  </si>
  <si>
    <t>Schweiger Tim</t>
  </si>
  <si>
    <t>Lakos Christopher</t>
  </si>
  <si>
    <t>Müller Daniel</t>
  </si>
  <si>
    <t>Stier Volker</t>
  </si>
  <si>
    <t>Enc Hakan</t>
  </si>
  <si>
    <t>Bogner Marcel</t>
  </si>
  <si>
    <t>Spiele Saison 2001 / 2002</t>
  </si>
  <si>
    <t>Stand: 08.06.2002</t>
  </si>
  <si>
    <t>Schuster Hartwig</t>
  </si>
  <si>
    <t>Bock Daniel</t>
  </si>
  <si>
    <t>Faul Thomas</t>
  </si>
  <si>
    <t>Dincer Ibis</t>
  </si>
  <si>
    <t>Gabel Thomas</t>
  </si>
  <si>
    <t>Blessinger Daniel</t>
  </si>
  <si>
    <t>Bräutigam Roland</t>
  </si>
  <si>
    <t>Wolf Alexander</t>
  </si>
  <si>
    <t>Tagun Adnan</t>
  </si>
  <si>
    <t>Rex Thorsten</t>
  </si>
  <si>
    <t>Seussler Klaus</t>
  </si>
  <si>
    <t>Schimmer Jan</t>
  </si>
  <si>
    <t>Lakos Simon</t>
  </si>
  <si>
    <t>Stand: 18.06.2003</t>
  </si>
  <si>
    <t>Spiele Saison 2002 / 2003</t>
  </si>
  <si>
    <t xml:space="preserve">Tore : </t>
  </si>
  <si>
    <t>Stand: 14.07.2004</t>
  </si>
  <si>
    <t>Spiele Saison 2003 / 2004</t>
  </si>
  <si>
    <t>Breunig Alexander</t>
  </si>
  <si>
    <t>Conzelmann Mathias</t>
  </si>
  <si>
    <t>Rödiger Benjamin</t>
  </si>
  <si>
    <t>Gügerein Nurettin</t>
  </si>
  <si>
    <t>Gabel Philipp</t>
  </si>
  <si>
    <t>Gökce Savas</t>
  </si>
  <si>
    <t>Stand: 18.06.2005</t>
  </si>
  <si>
    <t>Spiele Saison 2004 / 2005</t>
  </si>
  <si>
    <t>Möller Sven</t>
  </si>
  <si>
    <t>Wolfgram Kevin</t>
  </si>
  <si>
    <t>Strickler Thomas</t>
  </si>
  <si>
    <t>Gollerthan Erwin</t>
  </si>
  <si>
    <t>Richter Randolf</t>
  </si>
  <si>
    <t>Schäfer Heiko</t>
  </si>
  <si>
    <t>Werner Christian</t>
  </si>
  <si>
    <t>Spiele Saison 2005 / 2006</t>
  </si>
  <si>
    <t>Stand: 28.06.2006</t>
  </si>
  <si>
    <t>Wlodarczak André</t>
  </si>
  <si>
    <t>Gramling Daniel</t>
  </si>
  <si>
    <t>Johnson Alex</t>
  </si>
  <si>
    <t>Herbold Dennis</t>
  </si>
  <si>
    <t>Schweiger Sebastian</t>
  </si>
  <si>
    <t>Forster Sven</t>
  </si>
  <si>
    <t>Rockstuhl Tim</t>
  </si>
  <si>
    <t>Bittler Jan</t>
  </si>
  <si>
    <t>Seussler Mike</t>
  </si>
  <si>
    <t>Rügner Michael</t>
  </si>
  <si>
    <t>Möller Stephan</t>
  </si>
  <si>
    <t>Konstanty André</t>
  </si>
  <si>
    <t>Bauer Michael</t>
  </si>
  <si>
    <t>Yildirimer Seyfettin</t>
  </si>
  <si>
    <t>Stand: 30.06.2007</t>
  </si>
  <si>
    <t>Spiele Saison 2006 / 2007</t>
  </si>
  <si>
    <t>Krasinski Mischa</t>
  </si>
  <si>
    <t>Biancorosso David</t>
  </si>
  <si>
    <t>Spiele Saison 2007/2008</t>
  </si>
  <si>
    <t>Stand: 31.05.2008</t>
  </si>
  <si>
    <t>Catkili Faik</t>
  </si>
  <si>
    <t>Böhmann Daniel</t>
  </si>
  <si>
    <t>Hagner Heiko</t>
  </si>
  <si>
    <t>Gottmann Frank</t>
  </si>
  <si>
    <t>Richter Ricco</t>
  </si>
  <si>
    <t>Braun Patrick</t>
  </si>
  <si>
    <t>Kipp Patrick</t>
  </si>
  <si>
    <t>Stand: 30.06.2009</t>
  </si>
  <si>
    <t>Spiele Saison 2008/2009</t>
  </si>
  <si>
    <t>Lakos, Simon</t>
  </si>
  <si>
    <t>Müller, Daniel</t>
  </si>
  <si>
    <t>Böhmann, Daniel</t>
  </si>
  <si>
    <t>Roth, Daniel</t>
  </si>
  <si>
    <t>Rockstuhl, Tim</t>
  </si>
  <si>
    <t>Bittler, Jan</t>
  </si>
  <si>
    <t>Catkili, Faik</t>
  </si>
  <si>
    <t>Gottmann, Frank</t>
  </si>
  <si>
    <t>Rödler, Alexander</t>
  </si>
  <si>
    <t>Faul, Thomas</t>
  </si>
  <si>
    <t>Hagner, Heiko</t>
  </si>
  <si>
    <t>Wolfgram, Kevin</t>
  </si>
  <si>
    <t>Lakos, Christopher</t>
  </si>
  <si>
    <t>Schweiger, Tim</t>
  </si>
  <si>
    <t>Gramling, Daniel</t>
  </si>
  <si>
    <t>Ost, Rouven</t>
  </si>
  <si>
    <t>Seussler, Maik</t>
  </si>
  <si>
    <t>Gollerthan, Erwin</t>
  </si>
  <si>
    <t>Schweiger, Klaus</t>
  </si>
  <si>
    <t>Kuhnle, Rouven</t>
  </si>
  <si>
    <t>Schweiger, Tobias</t>
  </si>
  <si>
    <t>Santner, Michael</t>
  </si>
  <si>
    <t>Schweiger, Martin</t>
  </si>
  <si>
    <t>Krasinski, Mischa</t>
  </si>
  <si>
    <t>Richter, Ricco</t>
  </si>
  <si>
    <t>Steeb, Benjamin</t>
  </si>
  <si>
    <t>Forster, Sven</t>
  </si>
  <si>
    <t>Schweiger, Sebastian</t>
  </si>
  <si>
    <t>Braun, Patrick</t>
  </si>
  <si>
    <t>Gabel, Patrick</t>
  </si>
  <si>
    <t>Johnson, Alex</t>
  </si>
  <si>
    <t>Kipp, Patrick</t>
  </si>
  <si>
    <t>Möller, Sven</t>
  </si>
  <si>
    <t>Schuster, Hartwig</t>
  </si>
  <si>
    <t>Seussler, Klaus</t>
  </si>
  <si>
    <t>Tagun, Erkan</t>
  </si>
  <si>
    <t>Strickler, Thomas</t>
  </si>
  <si>
    <t>Höffner, Timo</t>
  </si>
  <si>
    <t>Richter, Rinaldo</t>
  </si>
  <si>
    <t>Schick, Nicolas</t>
  </si>
  <si>
    <t>Seussler, Ricco</t>
  </si>
  <si>
    <t>Schneider, Daniel</t>
  </si>
  <si>
    <t>Birkholz, Lars</t>
  </si>
  <si>
    <t>Mitto, Jevahn</t>
  </si>
  <si>
    <t>Juszyk, Dominik</t>
  </si>
  <si>
    <t>Seussler, Andreas</t>
  </si>
  <si>
    <t>Canales, Kevin</t>
  </si>
  <si>
    <t>Yildirimer, Seyfettin</t>
  </si>
  <si>
    <t>Breunig, Alexander</t>
  </si>
  <si>
    <t>Weickum, Markus</t>
  </si>
  <si>
    <t>Enc, Hakan</t>
  </si>
  <si>
    <t>Binder, Alexander</t>
  </si>
  <si>
    <t>Kadorah, Mohamed</t>
  </si>
  <si>
    <t>Köbele, Oliver</t>
  </si>
  <si>
    <t>Kaufmann, Timo</t>
  </si>
  <si>
    <t>Werner, Christian</t>
  </si>
  <si>
    <t>Seussler Maik</t>
  </si>
  <si>
    <t>Roth Daniel</t>
  </si>
  <si>
    <t>Seussler Andreas</t>
  </si>
  <si>
    <t>Schick Nicolas</t>
  </si>
  <si>
    <t>Tagun Erkan</t>
  </si>
  <si>
    <t>Mitto Jevahn</t>
  </si>
  <si>
    <t>Schneider Daniel</t>
  </si>
  <si>
    <t>Seussler Ricco</t>
  </si>
  <si>
    <t>Canales Kevin</t>
  </si>
  <si>
    <t>Kadorah Mohamed</t>
  </si>
  <si>
    <t>Weickum Markus</t>
  </si>
  <si>
    <t>Birkholz Lars</t>
  </si>
  <si>
    <t>Spiele Saison 2009/2010</t>
  </si>
  <si>
    <t>Stand: 20.06.2010</t>
  </si>
  <si>
    <t>Dowalil, Simon</t>
  </si>
  <si>
    <t>Laschinger, Nico</t>
  </si>
  <si>
    <t>Kroiher, Kevin</t>
  </si>
  <si>
    <t>Schweiger, Fabian</t>
  </si>
  <si>
    <t>Manthey, Marco</t>
  </si>
  <si>
    <t>Heinich, Daniel</t>
  </si>
  <si>
    <t>Saritas, Serdar</t>
  </si>
  <si>
    <t>Hoxhaj, Granit</t>
  </si>
  <si>
    <t>Zechmeister, Martin</t>
  </si>
  <si>
    <t>Böhm, Christopher</t>
  </si>
  <si>
    <t>Schick, Willi</t>
  </si>
  <si>
    <t>Kosar, Mohammed</t>
  </si>
  <si>
    <t>Weißer, Nicolas</t>
  </si>
  <si>
    <t>Richter, Randolf</t>
  </si>
  <si>
    <t>Rügner, Michael</t>
  </si>
  <si>
    <t>2.</t>
  </si>
  <si>
    <t>3.</t>
  </si>
  <si>
    <t>4.</t>
  </si>
  <si>
    <t>5.</t>
  </si>
  <si>
    <t>7.</t>
  </si>
  <si>
    <t>11.</t>
  </si>
  <si>
    <t>12.</t>
  </si>
  <si>
    <t>14.</t>
  </si>
  <si>
    <t>15.</t>
  </si>
  <si>
    <t>16.</t>
  </si>
  <si>
    <t>17.</t>
  </si>
  <si>
    <t>19.</t>
  </si>
  <si>
    <t>20.</t>
  </si>
  <si>
    <t>22.</t>
  </si>
  <si>
    <t>23.</t>
  </si>
  <si>
    <t>26.</t>
  </si>
  <si>
    <t>27.</t>
  </si>
  <si>
    <t>28.</t>
  </si>
  <si>
    <t>29.</t>
  </si>
  <si>
    <t>30.</t>
  </si>
  <si>
    <t>31.</t>
  </si>
  <si>
    <t>33.</t>
  </si>
  <si>
    <t>34.</t>
  </si>
  <si>
    <t>38.</t>
  </si>
  <si>
    <t>39.</t>
  </si>
  <si>
    <t>41.</t>
  </si>
  <si>
    <t>43.</t>
  </si>
  <si>
    <t>44.</t>
  </si>
  <si>
    <t>46.</t>
  </si>
  <si>
    <t>47.</t>
  </si>
  <si>
    <t>Spiele Saison 2010/2011</t>
  </si>
  <si>
    <t>Stand: 04.06.2011</t>
  </si>
  <si>
    <t>Jovanovic, Branislav</t>
  </si>
  <si>
    <t>Buck, Sascha</t>
  </si>
  <si>
    <t>Böhmann, Kai</t>
  </si>
  <si>
    <t>Weilbacher, Uwe</t>
  </si>
  <si>
    <t>Brass, Jan</t>
  </si>
  <si>
    <t>Bauer, Tobias</t>
  </si>
  <si>
    <t>Seussler, Mathias</t>
  </si>
  <si>
    <t>Salihi, Arganit</t>
  </si>
  <si>
    <t>Bachmayer, Sven</t>
  </si>
  <si>
    <t>Laule, Marc</t>
  </si>
  <si>
    <t>6.</t>
  </si>
  <si>
    <t>8.</t>
  </si>
  <si>
    <t>10.</t>
  </si>
  <si>
    <t>13.</t>
  </si>
  <si>
    <t>18.</t>
  </si>
  <si>
    <t>21.</t>
  </si>
  <si>
    <t>24.</t>
  </si>
  <si>
    <t>25.</t>
  </si>
  <si>
    <t>32.</t>
  </si>
  <si>
    <t>35.</t>
  </si>
  <si>
    <t>36.</t>
  </si>
  <si>
    <t>37.</t>
  </si>
  <si>
    <t>40.</t>
  </si>
  <si>
    <t>45.</t>
  </si>
  <si>
    <t>50.</t>
  </si>
  <si>
    <t>Möller, Stephan</t>
  </si>
  <si>
    <t>Böhmann Kai</t>
  </si>
  <si>
    <t>Brass Jan</t>
  </si>
  <si>
    <t>Bauer Tobias</t>
  </si>
  <si>
    <t>Hoxhay Granit</t>
  </si>
  <si>
    <t>Böhm Christopher</t>
  </si>
  <si>
    <t>Schweiger Fabian</t>
  </si>
  <si>
    <t>Weißer Nicolas</t>
  </si>
  <si>
    <t>Bachmayer Sven</t>
  </si>
  <si>
    <t>Salihi Arganit</t>
  </si>
  <si>
    <t>Seussler Mathias</t>
  </si>
  <si>
    <t>Jovanovic Branislav</t>
  </si>
  <si>
    <t>9.</t>
  </si>
  <si>
    <t>42.</t>
  </si>
  <si>
    <t>48.</t>
  </si>
  <si>
    <t>49.</t>
  </si>
  <si>
    <t>53.</t>
  </si>
  <si>
    <t>54.</t>
  </si>
  <si>
    <t>55.</t>
  </si>
  <si>
    <t>56.</t>
  </si>
  <si>
    <t>59.</t>
  </si>
  <si>
    <t>61.</t>
  </si>
  <si>
    <t>63.</t>
  </si>
  <si>
    <t>64.</t>
  </si>
  <si>
    <t>97.</t>
  </si>
  <si>
    <t>Stand: 30.06.2012</t>
  </si>
  <si>
    <t>Schlick, Janis</t>
  </si>
  <si>
    <t>Mutig, Alex</t>
  </si>
  <si>
    <t>Wirch, Sergej</t>
  </si>
  <si>
    <t>Spiele Saison 2011 / 2012</t>
  </si>
  <si>
    <t>Fredersdorf, Manuel</t>
  </si>
  <si>
    <t>Tschimmel, Fabian</t>
  </si>
  <si>
    <t>Richter, Danny</t>
  </si>
  <si>
    <t>Spiele pro Spieler</t>
  </si>
  <si>
    <t>Laule Marc</t>
  </si>
  <si>
    <t>Wirch Sergej</t>
  </si>
  <si>
    <t>Schlick Janis</t>
  </si>
  <si>
    <t>Mutig Alex</t>
  </si>
  <si>
    <t>Fredersdorf Manuel</t>
  </si>
  <si>
    <t>Tschimmel Fabian</t>
  </si>
  <si>
    <t>Richter Danny</t>
  </si>
  <si>
    <t>Spiele Saison 2012 / 2013</t>
  </si>
  <si>
    <t>Stand: 25.05.2013</t>
  </si>
  <si>
    <t>Altun Giray</t>
  </si>
  <si>
    <t>Altun, Giray</t>
  </si>
  <si>
    <t>Maurer, Jens</t>
  </si>
  <si>
    <t>Maurer Jens</t>
  </si>
  <si>
    <t>Kutyma Michael</t>
  </si>
  <si>
    <t>Reck, Adrian</t>
  </si>
  <si>
    <t>Ruess Sandro</t>
  </si>
  <si>
    <t>Scholz, Marc</t>
  </si>
  <si>
    <t>Ruess, Sandro</t>
  </si>
  <si>
    <t>Taubitz Steffen</t>
  </si>
  <si>
    <t>Taubitz, Steffen</t>
  </si>
  <si>
    <t>Werner Anton</t>
  </si>
  <si>
    <t>Werner, Anton</t>
  </si>
  <si>
    <t>Schweikert, Brayan</t>
  </si>
  <si>
    <t>Mete, Jakob</t>
  </si>
  <si>
    <t>Rakoci, Adrian</t>
  </si>
  <si>
    <t>Mielke, Robert</t>
  </si>
  <si>
    <t>68.</t>
  </si>
  <si>
    <t>69.</t>
  </si>
  <si>
    <t>70.</t>
  </si>
  <si>
    <t>Kutyma, Michael</t>
  </si>
  <si>
    <t>Stand: 31.05.2014</t>
  </si>
  <si>
    <t>Spiele Saison 2013 / 2014</t>
  </si>
  <si>
    <t>Hagedorn, Justin</t>
  </si>
  <si>
    <t>Köbele, Felix</t>
  </si>
  <si>
    <t>Schwegle, Maximilian</t>
  </si>
  <si>
    <t>Hascelik, Ercan</t>
  </si>
  <si>
    <t>Weyhing, Leon</t>
  </si>
  <si>
    <t>Braun, Niclas</t>
  </si>
  <si>
    <t>Firus, Artur</t>
  </si>
  <si>
    <t>Dell Anna, Timo</t>
  </si>
  <si>
    <t>Zimmer, Jonathan</t>
  </si>
  <si>
    <t>Börsch, Philipp</t>
  </si>
  <si>
    <t>Berger, Nico</t>
  </si>
  <si>
    <t>Hascelik Ercan</t>
  </si>
  <si>
    <t>Schwegle Maximilian</t>
  </si>
  <si>
    <t>Köbele Felix</t>
  </si>
  <si>
    <t>Hagendorn Justin</t>
  </si>
  <si>
    <t>Weyhing Leon</t>
  </si>
  <si>
    <t>Firus Artur</t>
  </si>
  <si>
    <t>Dell Anna Timo</t>
  </si>
  <si>
    <t>Zimmer Jonathan</t>
  </si>
  <si>
    <t>Börsch Philipp</t>
  </si>
  <si>
    <t>Berger Nico</t>
  </si>
  <si>
    <t>Schick Willi</t>
  </si>
  <si>
    <t>Kosar Mohammed</t>
  </si>
  <si>
    <t>Mielke Robert</t>
  </si>
  <si>
    <t>116.</t>
  </si>
  <si>
    <t>Jusczyk Dominik</t>
  </si>
  <si>
    <t>Jusczyk, Dominik</t>
  </si>
  <si>
    <t>Spiele Saison 2014 / 2015</t>
  </si>
  <si>
    <t>Stand: 30.05.2015</t>
  </si>
  <si>
    <t>Bauer, Jonas</t>
  </si>
  <si>
    <t>Saglam, Volkan</t>
  </si>
  <si>
    <t>Käppel, Christian</t>
  </si>
  <si>
    <t>Staat, Maximilian</t>
  </si>
  <si>
    <t>Gabel, Fabian</t>
  </si>
  <si>
    <t>Ries, Christian</t>
  </si>
  <si>
    <t>Welzig, Marcel</t>
  </si>
  <si>
    <t>Dembski, Aaron</t>
  </si>
  <si>
    <t>Dembski Aaron</t>
  </si>
  <si>
    <t>Welzig Marcel</t>
  </si>
  <si>
    <t>Ries Christian</t>
  </si>
  <si>
    <t>Gabel Fabian</t>
  </si>
  <si>
    <t>Staat Maximilian</t>
  </si>
  <si>
    <t>Käppel Christian</t>
  </si>
  <si>
    <t>Saglam Volkan</t>
  </si>
  <si>
    <t>Bauer Jonas</t>
  </si>
  <si>
    <t>79.</t>
  </si>
  <si>
    <t>99.</t>
  </si>
  <si>
    <t>105.</t>
  </si>
  <si>
    <t>Steiger Emmerich</t>
  </si>
  <si>
    <t>Stand: 20.06.2016</t>
  </si>
  <si>
    <t>Spiele Saison 2015 / 2016</t>
  </si>
  <si>
    <t>Braun, Niklas</t>
  </si>
  <si>
    <t>Siebert, Andy</t>
  </si>
  <si>
    <t>Appenzeller, Lars</t>
  </si>
  <si>
    <t>Hartl, Mike</t>
  </si>
  <si>
    <t>Gfrerer, Thomas</t>
  </si>
  <si>
    <t>Ries, Kai</t>
  </si>
  <si>
    <t>Schmutz, Sascha</t>
  </si>
  <si>
    <t>Eisinger, Adik</t>
  </si>
  <si>
    <t>Steeb, Christian</t>
  </si>
  <si>
    <t>Steeb, Jan</t>
  </si>
  <si>
    <t>Funk, Philipp</t>
  </si>
  <si>
    <t>Buster, Moritz</t>
  </si>
  <si>
    <t>Weyhing, Eric</t>
  </si>
  <si>
    <t>Köbele, Jannik</t>
  </si>
  <si>
    <t>Gfrerer Thomas</t>
  </si>
  <si>
    <t>Braun Niklas</t>
  </si>
  <si>
    <t>Schmutz Sascha</t>
  </si>
  <si>
    <t>Appenzeller Lars</t>
  </si>
  <si>
    <t>Ries Kai</t>
  </si>
  <si>
    <t>Hartl Mike</t>
  </si>
  <si>
    <t>Eisinger Adik</t>
  </si>
  <si>
    <t>Steeb Christian</t>
  </si>
  <si>
    <t>Steeb Jan</t>
  </si>
  <si>
    <t>Funk Philipp</t>
  </si>
  <si>
    <t>Buster Moritz</t>
  </si>
  <si>
    <t>Weyhing Eric</t>
  </si>
  <si>
    <t>66.</t>
  </si>
  <si>
    <t>73.</t>
  </si>
  <si>
    <t>Stand: 01.07.2017</t>
  </si>
  <si>
    <t>Spiele Saison 2016 / 2017</t>
  </si>
  <si>
    <t>Pöschko, Jonas</t>
  </si>
  <si>
    <t>Pisani Andrea</t>
  </si>
  <si>
    <t>Stenchly, Sebastian</t>
  </si>
  <si>
    <t>Bethke, Tim</t>
  </si>
  <si>
    <t>Bauer, Benjamin</t>
  </si>
  <si>
    <t>Lock, Patrick</t>
  </si>
  <si>
    <t>Lehmann, Fabian</t>
  </si>
  <si>
    <t>Stattelmann, Johannes</t>
  </si>
  <si>
    <t>Stenchly Sebastian</t>
  </si>
  <si>
    <t>Lock Patrick</t>
  </si>
  <si>
    <t>Lehmann Fabian</t>
  </si>
  <si>
    <t>Pöschko Jonas</t>
  </si>
  <si>
    <t>51.</t>
  </si>
  <si>
    <t>58.</t>
  </si>
  <si>
    <t>65.</t>
  </si>
  <si>
    <t>Manthey Marco</t>
  </si>
  <si>
    <t>Bauer Benjamin</t>
  </si>
  <si>
    <t>Rakoci Adrian</t>
  </si>
  <si>
    <t>Stand: 04.06.2018</t>
  </si>
  <si>
    <t>Schlick Andreas</t>
  </si>
  <si>
    <t>Lubos Daniel Alois</t>
  </si>
  <si>
    <t>Maisch Michael</t>
  </si>
  <si>
    <t>Binder Luca</t>
  </si>
  <si>
    <t>Raatz Mario</t>
  </si>
  <si>
    <t>Horvat Stefan</t>
  </si>
  <si>
    <t>Auer Sebastian</t>
  </si>
  <si>
    <t>Istenes Marvin</t>
  </si>
  <si>
    <t>Paul Luca</t>
  </si>
  <si>
    <t>60.</t>
  </si>
  <si>
    <t>62.</t>
  </si>
  <si>
    <t>197.</t>
  </si>
  <si>
    <t>212.</t>
  </si>
  <si>
    <t>Spiele Saison 2017 / 2018</t>
  </si>
  <si>
    <t>Schlick, Andreas</t>
  </si>
  <si>
    <t>Lubos, Daniel Alois</t>
  </si>
  <si>
    <t>Raatz, Mario</t>
  </si>
  <si>
    <t>Binder, Luca</t>
  </si>
  <si>
    <t>Maisch, Michael</t>
  </si>
  <si>
    <t>Auer, Sebastian</t>
  </si>
  <si>
    <t>Horvat, Stefan</t>
  </si>
  <si>
    <t>Istenes, Marvin</t>
  </si>
  <si>
    <t>Paul, Luca</t>
  </si>
  <si>
    <t>Spiele Saison 2018 / 2019</t>
  </si>
  <si>
    <t>Stand: 04.06.2019</t>
  </si>
  <si>
    <t>Nowaczyk, Hubert</t>
  </si>
  <si>
    <t>Rosenthal, Markus</t>
  </si>
  <si>
    <t>Gashi, Shkelzen</t>
  </si>
  <si>
    <t>Renner, Daniel</t>
  </si>
  <si>
    <t>Moser, Marvin</t>
  </si>
  <si>
    <t>Steeb, Yannik</t>
  </si>
  <si>
    <t>Weilbacher, Hans-Peter</t>
  </si>
  <si>
    <t>Guthörle, Ruben</t>
  </si>
  <si>
    <t>Schimmer, Timo</t>
  </si>
  <si>
    <t>52.</t>
  </si>
  <si>
    <t>Mete Jakob</t>
  </si>
  <si>
    <t>Stattelmann Johannes</t>
  </si>
  <si>
    <t>Köbele Jannik</t>
  </si>
  <si>
    <t>Rosenthal Markus</t>
  </si>
  <si>
    <t>Renner Daniel</t>
  </si>
  <si>
    <t>Gashi Shkelzen</t>
  </si>
  <si>
    <t>Guthörle Ruben</t>
  </si>
  <si>
    <t>Weilbacher Hans-Peter</t>
  </si>
  <si>
    <t>Steeb Yannik</t>
  </si>
  <si>
    <t>Moser Marvin</t>
  </si>
  <si>
    <t>Schimmer Timo</t>
  </si>
  <si>
    <t>74.</t>
  </si>
  <si>
    <t>80.</t>
  </si>
  <si>
    <t>131.</t>
  </si>
  <si>
    <t>176.</t>
  </si>
  <si>
    <t>204.</t>
  </si>
  <si>
    <t>Stand: 14.06.2022</t>
  </si>
  <si>
    <t>Kaufmann, Nick</t>
  </si>
  <si>
    <t>Podesta, Fabio</t>
  </si>
  <si>
    <t>Schulz, Jannis</t>
  </si>
  <si>
    <t>Renner, Tom</t>
  </si>
  <si>
    <t>Stattelmann, Silas</t>
  </si>
  <si>
    <t>Belz, Nicholas</t>
  </si>
  <si>
    <t>Seussler, Noah</t>
  </si>
  <si>
    <t>Reinik, Rafael</t>
  </si>
  <si>
    <t>Krüger, Andy</t>
  </si>
  <si>
    <t>Abel, Kevin</t>
  </si>
  <si>
    <t>Mattern, Nils Julian</t>
  </si>
  <si>
    <t>Krenzler, Max</t>
  </si>
  <si>
    <t>Papritz, Henrik</t>
  </si>
  <si>
    <t>Schollenberger, Domenik</t>
  </si>
  <si>
    <t>Salihu, Shkembim</t>
  </si>
  <si>
    <t>Franke, Enrico</t>
  </si>
  <si>
    <t>Spiele Saison 2021 / 2022</t>
  </si>
  <si>
    <t>Rau, Mario</t>
  </si>
  <si>
    <t>Staat, Sebastian</t>
  </si>
  <si>
    <t>Hofmann, Andreas</t>
  </si>
  <si>
    <t>Deutschmann, Florian</t>
  </si>
  <si>
    <t>Belz Nicholas</t>
  </si>
  <si>
    <t>Rau Mario</t>
  </si>
  <si>
    <t>Staat Sebastian</t>
  </si>
  <si>
    <t>Hofmann Andreas</t>
  </si>
  <si>
    <t>Mattern Nils Julian</t>
  </si>
  <si>
    <t>Seussler Noah</t>
  </si>
  <si>
    <t>Podesta Fabio</t>
  </si>
  <si>
    <t>Renner Tom</t>
  </si>
  <si>
    <t>Kaufmann Nick</t>
  </si>
  <si>
    <t>Stattelmann Silas</t>
  </si>
  <si>
    <t>Papritz Henrik</t>
  </si>
  <si>
    <t>Deutschmann Florian</t>
  </si>
  <si>
    <t>Krüger Andy</t>
  </si>
  <si>
    <t>Schulz Jannis</t>
  </si>
  <si>
    <t>Reinik Rafael</t>
  </si>
  <si>
    <t>Abel Kevin</t>
  </si>
  <si>
    <t>Krenzler Max</t>
  </si>
  <si>
    <t>Schollenberger Domenik</t>
  </si>
  <si>
    <t>Salihu Shkembim</t>
  </si>
  <si>
    <t>Franke Enrico</t>
  </si>
  <si>
    <t>130.</t>
  </si>
  <si>
    <t>257.</t>
  </si>
  <si>
    <t>Nowaczyk Hubert</t>
  </si>
  <si>
    <t>Spiele Saison 2018 / 2019 und 2019 / 2020</t>
  </si>
  <si>
    <t>Spiele Saison 2022 / 2023</t>
  </si>
  <si>
    <t>Stand: 01.06.2023</t>
  </si>
  <si>
    <t>Yilmaz, Kawa</t>
  </si>
  <si>
    <t>Szewczyk, Dawid</t>
  </si>
  <si>
    <t>Davenport, Daniel</t>
  </si>
  <si>
    <t>Yilmaz Kawa</t>
  </si>
  <si>
    <t>Szewczyk Dawid</t>
  </si>
  <si>
    <t>Davenport Daniel</t>
  </si>
  <si>
    <t>76.</t>
  </si>
  <si>
    <t>81.</t>
  </si>
  <si>
    <t>86.</t>
  </si>
  <si>
    <t>103.</t>
  </si>
  <si>
    <t>107.</t>
  </si>
  <si>
    <t>127.</t>
  </si>
  <si>
    <t>142.</t>
  </si>
  <si>
    <t>155.</t>
  </si>
  <si>
    <t>166.</t>
  </si>
  <si>
    <t>170.</t>
  </si>
  <si>
    <t>188.</t>
  </si>
  <si>
    <t>202.</t>
  </si>
  <si>
    <t>211.</t>
  </si>
  <si>
    <t>215.</t>
  </si>
  <si>
    <t>223.</t>
  </si>
  <si>
    <t>228.</t>
  </si>
  <si>
    <t>250.</t>
  </si>
  <si>
    <t>Stand: 08.06.2024</t>
  </si>
  <si>
    <t>Spiele Saison 2023 / 2024</t>
  </si>
  <si>
    <t>Reinik, Raphael</t>
  </si>
  <si>
    <t>Scholz, Luca</t>
  </si>
  <si>
    <t>Krebs, Florian</t>
  </si>
  <si>
    <t>Raatz, Patrick</t>
  </si>
  <si>
    <t>Renner, Loius</t>
  </si>
  <si>
    <t>Buster, Nico</t>
  </si>
  <si>
    <t>Maier, Maxim</t>
  </si>
  <si>
    <t>Stadtmüller, Maximilian</t>
  </si>
  <si>
    <t>Stoll, Tim</t>
  </si>
  <si>
    <t>Ibra, Meriton</t>
  </si>
  <si>
    <t>Donwin, Cedric</t>
  </si>
  <si>
    <t>Oster, Roland</t>
  </si>
  <si>
    <t>Scholz Luca</t>
  </si>
  <si>
    <t>Krebs Florian</t>
  </si>
  <si>
    <t>Guthörle Paul</t>
  </si>
  <si>
    <t>Renner Louis</t>
  </si>
  <si>
    <t>Buster Nico</t>
  </si>
  <si>
    <t>Maier Maxim</t>
  </si>
  <si>
    <t>Stadtmüller Maximilian</t>
  </si>
  <si>
    <t>Stoll Tim</t>
  </si>
  <si>
    <t>Ibra Meriton</t>
  </si>
  <si>
    <t>Donwin Cedric</t>
  </si>
  <si>
    <t>Raatz Patrick</t>
  </si>
  <si>
    <t>Oster Roland</t>
  </si>
  <si>
    <t>71.</t>
  </si>
  <si>
    <t>75.</t>
  </si>
  <si>
    <t>84.</t>
  </si>
  <si>
    <t>88.</t>
  </si>
  <si>
    <t>89.</t>
  </si>
  <si>
    <t>100.</t>
  </si>
  <si>
    <t>102.</t>
  </si>
  <si>
    <t>117.</t>
  </si>
  <si>
    <t>120.</t>
  </si>
  <si>
    <t>133.</t>
  </si>
  <si>
    <t>143.</t>
  </si>
  <si>
    <t>151.</t>
  </si>
  <si>
    <t>152.</t>
  </si>
  <si>
    <t>154.</t>
  </si>
  <si>
    <t>172.</t>
  </si>
  <si>
    <t>177.</t>
  </si>
  <si>
    <t>194.</t>
  </si>
  <si>
    <t>206.</t>
  </si>
  <si>
    <t>207.</t>
  </si>
  <si>
    <t>331.</t>
  </si>
  <si>
    <t>339.</t>
  </si>
  <si>
    <t>Guthörle, Paul</t>
  </si>
  <si>
    <t>ewige Spiele-Rangliste seit 1965/66</t>
  </si>
  <si>
    <t>Stand: 15.06.2025</t>
  </si>
  <si>
    <t>Spiele Saison 2024 / 2025</t>
  </si>
  <si>
    <t>Geiger, Timo</t>
  </si>
  <si>
    <t>Czemmel, Jan</t>
  </si>
  <si>
    <t>Binder, David</t>
  </si>
  <si>
    <t>Nahmer, Nils Janne</t>
  </si>
  <si>
    <t>Nautscher, Sebastian</t>
  </si>
  <si>
    <t>Insel, Torben</t>
  </si>
  <si>
    <t>Haug, Marvin</t>
  </si>
  <si>
    <t>Khallouf, Ahmed</t>
  </si>
  <si>
    <t>Scheidt, Marcel</t>
  </si>
  <si>
    <t>Benecke, Dominik</t>
  </si>
  <si>
    <t>Hog, Philipp</t>
  </si>
  <si>
    <t>Ulbrich, Andreas</t>
  </si>
  <si>
    <t>Rolov, Nikita</t>
  </si>
  <si>
    <t>Hagendorn, Justin</t>
  </si>
  <si>
    <t>Wolfgramm, Kevin</t>
  </si>
  <si>
    <t>Kalac, Islak</t>
  </si>
  <si>
    <t>Gleichauf, Niklas</t>
  </si>
  <si>
    <t>Ø Spiele pro Spieler</t>
  </si>
  <si>
    <t>Geiger Timo</t>
  </si>
  <si>
    <t>Gleichauf Niklas</t>
  </si>
  <si>
    <t>Czemmel Jan</t>
  </si>
  <si>
    <t>Kalac Islak</t>
  </si>
  <si>
    <t>Nahmer Nils Janne</t>
  </si>
  <si>
    <t>Nautscher Sebastian</t>
  </si>
  <si>
    <t>Insel Torben</t>
  </si>
  <si>
    <t>Haug Marvin</t>
  </si>
  <si>
    <t>Khallouf Ahmed</t>
  </si>
  <si>
    <t>Scheidt Marcel</t>
  </si>
  <si>
    <t>Benecke Dominik</t>
  </si>
  <si>
    <t>Binder David</t>
  </si>
  <si>
    <t>Hog Philipp</t>
  </si>
  <si>
    <t>Ulbrich Andreas</t>
  </si>
  <si>
    <t>Rolov Nikita</t>
  </si>
  <si>
    <t>eingesetzte Spieler</t>
  </si>
  <si>
    <t>Ø Spiele je Spieler</t>
  </si>
  <si>
    <t>Ø Tore je Spieler</t>
  </si>
  <si>
    <t>57.</t>
  </si>
  <si>
    <t>67.</t>
  </si>
  <si>
    <t>77.</t>
  </si>
  <si>
    <t>83.</t>
  </si>
  <si>
    <t>85.</t>
  </si>
  <si>
    <t>90.</t>
  </si>
  <si>
    <t>91.</t>
  </si>
  <si>
    <t>92.</t>
  </si>
  <si>
    <t>114.</t>
  </si>
  <si>
    <t>119.</t>
  </si>
  <si>
    <t>132.</t>
  </si>
  <si>
    <t>134.</t>
  </si>
  <si>
    <t>136.</t>
  </si>
  <si>
    <t>146.</t>
  </si>
  <si>
    <t>153.</t>
  </si>
  <si>
    <t>156.</t>
  </si>
  <si>
    <t>159.</t>
  </si>
  <si>
    <t>169.</t>
  </si>
  <si>
    <t>171.</t>
  </si>
  <si>
    <t>174.</t>
  </si>
  <si>
    <t>180.</t>
  </si>
  <si>
    <t>181.</t>
  </si>
  <si>
    <t>191.</t>
  </si>
  <si>
    <t>217.</t>
  </si>
  <si>
    <t>229.</t>
  </si>
  <si>
    <t>233.</t>
  </si>
  <si>
    <t>236.</t>
  </si>
  <si>
    <t>254.</t>
  </si>
  <si>
    <t>256.</t>
  </si>
  <si>
    <t>260.</t>
  </si>
  <si>
    <t>266.</t>
  </si>
  <si>
    <t>274.</t>
  </si>
  <si>
    <t>280.</t>
  </si>
  <si>
    <t>297.</t>
  </si>
  <si>
    <t>300.</t>
  </si>
  <si>
    <t>317.</t>
  </si>
  <si>
    <t>392.</t>
  </si>
  <si>
    <t>Spiele Saison 2025 / 2026</t>
  </si>
  <si>
    <t>Nerger, Rayk</t>
  </si>
  <si>
    <t>Kacinski, Wiktor</t>
  </si>
  <si>
    <t>Stand: 14.06.2026</t>
  </si>
  <si>
    <t>Nerger Rayk</t>
  </si>
  <si>
    <t>Kacinski Wiktor</t>
  </si>
  <si>
    <t>78.</t>
  </si>
  <si>
    <t>93.</t>
  </si>
  <si>
    <t>106.</t>
  </si>
  <si>
    <t>108.</t>
  </si>
  <si>
    <t>110.</t>
  </si>
  <si>
    <t>112.</t>
  </si>
  <si>
    <t>122.</t>
  </si>
  <si>
    <t>125.</t>
  </si>
  <si>
    <t>128.</t>
  </si>
  <si>
    <t>135.</t>
  </si>
  <si>
    <t>138.</t>
  </si>
  <si>
    <t>141.</t>
  </si>
  <si>
    <t>145.</t>
  </si>
  <si>
    <t>148.</t>
  </si>
  <si>
    <t>160.</t>
  </si>
  <si>
    <t>162.</t>
  </si>
  <si>
    <t>179.</t>
  </si>
  <si>
    <t>182.</t>
  </si>
  <si>
    <t>186.</t>
  </si>
  <si>
    <t>190.</t>
  </si>
  <si>
    <t>193.</t>
  </si>
  <si>
    <t>196.</t>
  </si>
  <si>
    <t>199.</t>
  </si>
  <si>
    <t>209.</t>
  </si>
  <si>
    <t>210.</t>
  </si>
  <si>
    <t>220.</t>
  </si>
  <si>
    <t>222.</t>
  </si>
  <si>
    <t>225.</t>
  </si>
  <si>
    <t>231.</t>
  </si>
  <si>
    <t>235.</t>
  </si>
  <si>
    <t>239.</t>
  </si>
  <si>
    <t>242.</t>
  </si>
  <si>
    <t>247.</t>
  </si>
  <si>
    <t>258.</t>
  </si>
  <si>
    <t>259.</t>
  </si>
  <si>
    <t>264.</t>
  </si>
  <si>
    <t>267.</t>
  </si>
  <si>
    <t>270.</t>
  </si>
  <si>
    <t>271.</t>
  </si>
  <si>
    <t>275.</t>
  </si>
  <si>
    <t>283.</t>
  </si>
  <si>
    <t>286.</t>
  </si>
  <si>
    <t>288.</t>
  </si>
  <si>
    <t>293.</t>
  </si>
  <si>
    <t>302.</t>
  </si>
  <si>
    <t>305.</t>
  </si>
  <si>
    <t>309.</t>
  </si>
  <si>
    <t>313.</t>
  </si>
  <si>
    <t>321.</t>
  </si>
  <si>
    <t>322.</t>
  </si>
  <si>
    <t>329.</t>
  </si>
  <si>
    <t>337.</t>
  </si>
  <si>
    <t>344.</t>
  </si>
  <si>
    <t>349.</t>
  </si>
  <si>
    <t>353.</t>
  </si>
  <si>
    <t>359.</t>
  </si>
  <si>
    <t>364.</t>
  </si>
  <si>
    <t>371.</t>
  </si>
  <si>
    <t>377.</t>
  </si>
  <si>
    <t>388.</t>
  </si>
  <si>
    <t>394.</t>
  </si>
  <si>
    <t>397.</t>
  </si>
  <si>
    <t>403.</t>
  </si>
  <si>
    <t>410.</t>
  </si>
  <si>
    <t>417.</t>
  </si>
  <si>
    <t>427.</t>
  </si>
  <si>
    <t>437.</t>
  </si>
  <si>
    <t>455.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</si>
</sst>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D_M_-;\-* #,##0.00\ _D_M_-;_-* &quot;-&quot;??\ _D_M_-;_-@_-"/>
    <numFmt numFmtId="165" formatCode="\ \ \ \ 0"/>
    <numFmt numFmtId="166" formatCode="0."/>
    <numFmt numFmtId="167" formatCode="d/\ mmmm\ yyyy"/>
    <numFmt numFmtId="168" formatCode="0.0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</cellStyleXfs>
  <cellXfs count="287">
    <xf numFmtId="0" fontId="0" fillId="0" borderId="0" xfId="0"/>
    <xf numFmtId="0" fontId="7" fillId="0" borderId="0" xfId="0" applyFont="1"/>
    <xf numFmtId="0" fontId="8" fillId="0" borderId="0" xfId="0" applyFont="1"/>
    <xf numFmtId="0" fontId="3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3" fillId="0" borderId="1" xfId="3" applyFont="1" applyBorder="1" applyAlignment="1">
      <alignment horizontal="right" vertical="center"/>
    </xf>
    <xf numFmtId="0" fontId="10" fillId="0" borderId="0" xfId="0" applyFont="1"/>
    <xf numFmtId="0" fontId="5" fillId="0" borderId="0" xfId="0" applyFont="1"/>
    <xf numFmtId="0" fontId="9" fillId="0" borderId="0" xfId="0" applyFont="1"/>
    <xf numFmtId="0" fontId="3" fillId="0" borderId="0" xfId="0" applyFont="1" applyAlignment="1">
      <alignment horizontal="right"/>
    </xf>
    <xf numFmtId="167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167" fontId="1" fillId="0" borderId="0" xfId="0" applyNumberFormat="1" applyFont="1"/>
    <xf numFmtId="0" fontId="0" fillId="0" borderId="2" xfId="0" applyBorder="1"/>
    <xf numFmtId="0" fontId="0" fillId="0" borderId="3" xfId="0" applyBorder="1" applyAlignment="1">
      <alignment horizontal="right"/>
    </xf>
    <xf numFmtId="0" fontId="2" fillId="0" borderId="4" xfId="3" applyFont="1" applyBorder="1" applyAlignment="1">
      <alignment horizontal="left" vertical="center"/>
    </xf>
    <xf numFmtId="2" fontId="2" fillId="0" borderId="4" xfId="3" applyNumberFormat="1" applyFont="1" applyBorder="1" applyAlignment="1">
      <alignment horizontal="right" vertical="center"/>
    </xf>
    <xf numFmtId="0" fontId="3" fillId="0" borderId="5" xfId="3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3" applyFont="1" applyBorder="1" applyAlignment="1">
      <alignment horizontal="right" vertical="center"/>
    </xf>
    <xf numFmtId="0" fontId="3" fillId="0" borderId="7" xfId="3" applyFont="1" applyBorder="1" applyAlignment="1">
      <alignment vertical="center"/>
    </xf>
    <xf numFmtId="0" fontId="3" fillId="0" borderId="8" xfId="3" applyFont="1" applyBorder="1" applyAlignment="1">
      <alignment horizontal="right" vertical="center"/>
    </xf>
    <xf numFmtId="0" fontId="3" fillId="0" borderId="9" xfId="3" applyFont="1" applyBorder="1" applyAlignment="1">
      <alignment horizontal="right" vertical="center"/>
    </xf>
    <xf numFmtId="0" fontId="3" fillId="0" borderId="9" xfId="3" applyFont="1" applyBorder="1" applyAlignment="1">
      <alignment vertical="center"/>
    </xf>
    <xf numFmtId="0" fontId="3" fillId="0" borderId="10" xfId="3" applyFont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left" vertical="center"/>
    </xf>
    <xf numFmtId="0" fontId="3" fillId="0" borderId="11" xfId="3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165" fontId="6" fillId="0" borderId="12" xfId="3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165" fontId="5" fillId="0" borderId="12" xfId="3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165" fontId="5" fillId="0" borderId="11" xfId="3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1" fillId="0" borderId="0" xfId="0" applyFont="1"/>
    <xf numFmtId="165" fontId="5" fillId="0" borderId="16" xfId="3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vertical="center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right"/>
    </xf>
    <xf numFmtId="0" fontId="0" fillId="0" borderId="16" xfId="0" applyBorder="1"/>
    <xf numFmtId="0" fontId="0" fillId="0" borderId="18" xfId="0" applyBorder="1" applyAlignment="1">
      <alignment vertical="center"/>
    </xf>
    <xf numFmtId="0" fontId="0" fillId="0" borderId="19" xfId="0" applyBorder="1"/>
    <xf numFmtId="14" fontId="1" fillId="0" borderId="0" xfId="0" applyNumberFormat="1" applyFont="1" applyAlignment="1">
      <alignment horizontal="right"/>
    </xf>
    <xf numFmtId="0" fontId="3" fillId="0" borderId="6" xfId="3" applyFont="1" applyBorder="1" applyAlignment="1">
      <alignment horizontal="right" vertical="center"/>
    </xf>
    <xf numFmtId="0" fontId="3" fillId="0" borderId="6" xfId="3" applyFont="1" applyBorder="1" applyAlignment="1">
      <alignment vertical="center"/>
    </xf>
    <xf numFmtId="0" fontId="2" fillId="0" borderId="6" xfId="3" applyFont="1" applyBorder="1" applyAlignment="1">
      <alignment horizontal="left" vertical="center"/>
    </xf>
    <xf numFmtId="2" fontId="2" fillId="0" borderId="6" xfId="3" applyNumberFormat="1" applyFont="1" applyBorder="1" applyAlignment="1">
      <alignment horizontal="right" vertical="center"/>
    </xf>
    <xf numFmtId="0" fontId="3" fillId="0" borderId="20" xfId="3" applyFont="1" applyBorder="1" applyAlignment="1">
      <alignment horizontal="right" vertical="center"/>
    </xf>
    <xf numFmtId="0" fontId="3" fillId="0" borderId="21" xfId="3" applyFont="1" applyBorder="1" applyAlignment="1">
      <alignment vertical="center"/>
    </xf>
    <xf numFmtId="0" fontId="3" fillId="0" borderId="21" xfId="3" applyFont="1" applyBorder="1" applyAlignment="1">
      <alignment horizontal="right" vertical="center"/>
    </xf>
    <xf numFmtId="0" fontId="3" fillId="0" borderId="22" xfId="3" applyFont="1" applyBorder="1" applyAlignment="1">
      <alignment horizontal="right" vertical="center"/>
    </xf>
    <xf numFmtId="0" fontId="3" fillId="0" borderId="12" xfId="3" applyFont="1" applyBorder="1" applyAlignment="1">
      <alignment horizontal="right" vertical="center"/>
    </xf>
    <xf numFmtId="0" fontId="3" fillId="0" borderId="13" xfId="3" applyFont="1" applyBorder="1" applyAlignment="1">
      <alignment horizontal="right" vertical="center"/>
    </xf>
    <xf numFmtId="0" fontId="2" fillId="0" borderId="13" xfId="3" applyFont="1" applyBorder="1" applyAlignment="1">
      <alignment horizontal="right" vertical="center"/>
    </xf>
    <xf numFmtId="0" fontId="3" fillId="0" borderId="23" xfId="3" applyFont="1" applyBorder="1" applyAlignment="1">
      <alignment vertical="center"/>
    </xf>
    <xf numFmtId="0" fontId="3" fillId="0" borderId="23" xfId="3" applyFont="1" applyBorder="1" applyAlignment="1">
      <alignment horizontal="right" vertical="center"/>
    </xf>
    <xf numFmtId="0" fontId="2" fillId="0" borderId="24" xfId="3" applyFont="1" applyBorder="1" applyAlignment="1">
      <alignment horizontal="right" vertical="center"/>
    </xf>
    <xf numFmtId="0" fontId="2" fillId="0" borderId="0" xfId="0" applyFont="1"/>
    <xf numFmtId="165" fontId="5" fillId="0" borderId="25" xfId="3" applyNumberFormat="1" applyFon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21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6" xfId="3" applyFont="1" applyBorder="1" applyAlignment="1">
      <alignment horizontal="left" vertical="center"/>
    </xf>
    <xf numFmtId="0" fontId="6" fillId="0" borderId="21" xfId="3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2" fontId="11" fillId="0" borderId="6" xfId="3" applyNumberFormat="1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/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165" fontId="6" fillId="0" borderId="6" xfId="3" applyNumberFormat="1" applyFont="1" applyBorder="1" applyAlignment="1">
      <alignment horizontal="center" vertical="center"/>
    </xf>
    <xf numFmtId="165" fontId="11" fillId="0" borderId="6" xfId="3" applyNumberFormat="1" applyFont="1" applyBorder="1" applyAlignment="1">
      <alignment horizontal="center" vertical="center"/>
    </xf>
    <xf numFmtId="165" fontId="11" fillId="0" borderId="17" xfId="3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1" fillId="0" borderId="22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2" fontId="11" fillId="0" borderId="6" xfId="3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3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6" xfId="3" applyFont="1" applyBorder="1" applyAlignment="1">
      <alignment horizontal="left" vertical="center"/>
    </xf>
    <xf numFmtId="2" fontId="5" fillId="0" borderId="6" xfId="3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165" fontId="5" fillId="0" borderId="12" xfId="3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5" fillId="0" borderId="16" xfId="3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31" xfId="3" applyFont="1" applyBorder="1" applyAlignment="1">
      <alignment horizontal="center" vertical="center"/>
    </xf>
    <xf numFmtId="0" fontId="6" fillId="0" borderId="32" xfId="3" applyFont="1" applyBorder="1" applyAlignment="1">
      <alignment horizontal="center" vertical="center"/>
    </xf>
    <xf numFmtId="0" fontId="6" fillId="0" borderId="33" xfId="3" applyFont="1" applyBorder="1" applyAlignment="1">
      <alignment horizontal="center" vertical="center"/>
    </xf>
    <xf numFmtId="165" fontId="6" fillId="0" borderId="12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165" fontId="6" fillId="0" borderId="19" xfId="3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2" applyFont="1" applyBorder="1" applyAlignment="1">
      <alignment horizontal="right" vertical="center"/>
    </xf>
    <xf numFmtId="0" fontId="5" fillId="0" borderId="6" xfId="4" applyFont="1" applyBorder="1" applyAlignment="1">
      <alignment vertical="center"/>
    </xf>
    <xf numFmtId="0" fontId="5" fillId="0" borderId="6" xfId="4" applyFont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right" vertical="center"/>
    </xf>
    <xf numFmtId="0" fontId="5" fillId="0" borderId="2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5" fontId="5" fillId="0" borderId="6" xfId="3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165" fontId="5" fillId="0" borderId="19" xfId="3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2" fontId="5" fillId="0" borderId="17" xfId="3" applyNumberFormat="1" applyFont="1" applyBorder="1" applyAlignment="1">
      <alignment horizontal="right" vertical="center"/>
    </xf>
    <xf numFmtId="0" fontId="5" fillId="0" borderId="18" xfId="3" applyFont="1" applyBorder="1" applyAlignment="1">
      <alignment horizontal="center" vertical="center"/>
    </xf>
    <xf numFmtId="167" fontId="18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5" fillId="0" borderId="17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0" fillId="0" borderId="12" xfId="2" applyNumberFormat="1" applyFont="1" applyBorder="1" applyAlignment="1">
      <alignment horizontal="center" vertical="center"/>
    </xf>
    <xf numFmtId="165" fontId="2" fillId="0" borderId="19" xfId="3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6" xfId="0" applyFont="1" applyBorder="1" applyAlignment="1">
      <alignment vertical="top"/>
    </xf>
    <xf numFmtId="165" fontId="2" fillId="0" borderId="11" xfId="3" applyNumberFormat="1" applyFont="1" applyBorder="1" applyAlignment="1">
      <alignment horizontal="center" vertical="center"/>
    </xf>
    <xf numFmtId="165" fontId="2" fillId="0" borderId="2" xfId="3" applyNumberFormat="1" applyFont="1" applyBorder="1" applyAlignment="1">
      <alignment horizontal="center" vertical="center"/>
    </xf>
    <xf numFmtId="164" fontId="5" fillId="0" borderId="1" xfId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65" fontId="6" fillId="0" borderId="20" xfId="3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2" fillId="0" borderId="34" xfId="3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4" xfId="3" applyFont="1" applyBorder="1" applyAlignment="1">
      <alignment horizontal="left" vertical="center"/>
    </xf>
    <xf numFmtId="2" fontId="2" fillId="0" borderId="14" xfId="3" applyNumberFormat="1" applyFont="1" applyBorder="1" applyAlignment="1">
      <alignment horizontal="right" vertical="center"/>
    </xf>
    <xf numFmtId="0" fontId="2" fillId="0" borderId="15" xfId="3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/>
    </xf>
    <xf numFmtId="168" fontId="2" fillId="0" borderId="4" xfId="3" applyNumberFormat="1" applyFont="1" applyBorder="1" applyAlignment="1">
      <alignment horizontal="left" vertical="center"/>
    </xf>
    <xf numFmtId="0" fontId="2" fillId="0" borderId="5" xfId="3" applyFont="1" applyBorder="1" applyAlignment="1">
      <alignment horizontal="center" vertical="center"/>
    </xf>
    <xf numFmtId="2" fontId="2" fillId="0" borderId="0" xfId="3" applyNumberFormat="1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3" fillId="0" borderId="0" xfId="0" applyFont="1"/>
    <xf numFmtId="165" fontId="2" fillId="0" borderId="6" xfId="3" applyNumberFormat="1" applyFont="1" applyBorder="1" applyAlignment="1">
      <alignment horizontal="center" vertical="center"/>
    </xf>
    <xf numFmtId="165" fontId="2" fillId="0" borderId="26" xfId="3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165" fontId="3" fillId="0" borderId="6" xfId="3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165" fontId="2" fillId="0" borderId="35" xfId="3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6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8" fontId="2" fillId="0" borderId="0" xfId="0" applyNumberFormat="1" applyFont="1" applyAlignment="1">
      <alignment horizontal="center"/>
    </xf>
    <xf numFmtId="168" fontId="2" fillId="0" borderId="0" xfId="3" applyNumberFormat="1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2" borderId="31" xfId="3" applyFont="1" applyFill="1" applyBorder="1" applyAlignment="1">
      <alignment horizontal="center" vertical="center"/>
    </xf>
    <xf numFmtId="0" fontId="6" fillId="2" borderId="32" xfId="3" applyFont="1" applyFill="1" applyBorder="1" applyAlignment="1">
      <alignment horizontal="center" vertical="center"/>
    </xf>
    <xf numFmtId="0" fontId="6" fillId="2" borderId="33" xfId="3" applyFont="1" applyFill="1" applyBorder="1" applyAlignment="1">
      <alignment horizontal="center" vertical="center"/>
    </xf>
    <xf numFmtId="165" fontId="2" fillId="0" borderId="12" xfId="3" applyNumberFormat="1" applyFont="1" applyBorder="1" applyAlignment="1">
      <alignment horizontal="center" vertical="center"/>
    </xf>
    <xf numFmtId="165" fontId="2" fillId="0" borderId="25" xfId="3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5" fontId="3" fillId="0" borderId="19" xfId="3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/>
    </xf>
    <xf numFmtId="166" fontId="21" fillId="3" borderId="31" xfId="2" applyNumberFormat="1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left" vertical="center"/>
    </xf>
    <xf numFmtId="0" fontId="6" fillId="3" borderId="32" xfId="2" applyFont="1" applyFill="1" applyBorder="1" applyAlignment="1">
      <alignment horizontal="right" vertical="center"/>
    </xf>
    <xf numFmtId="0" fontId="6" fillId="3" borderId="33" xfId="2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165" fontId="1" fillId="0" borderId="19" xfId="3" applyNumberFormat="1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2" fillId="0" borderId="0" xfId="1" applyFont="1" applyBorder="1" applyAlignment="1">
      <alignment horizontal="right" vertical="center"/>
    </xf>
    <xf numFmtId="166" fontId="20" fillId="0" borderId="11" xfId="2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2" fontId="5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center"/>
    </xf>
    <xf numFmtId="12" fontId="2" fillId="0" borderId="0" xfId="3" applyNumberFormat="1" applyFont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5" fillId="0" borderId="27" xfId="2" applyFont="1" applyBorder="1" applyAlignment="1">
      <alignment horizontal="right" vertical="center"/>
    </xf>
    <xf numFmtId="166" fontId="21" fillId="0" borderId="19" xfId="2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5">
    <cellStyle name="Komma" xfId="1" builtinId="3"/>
    <cellStyle name="Standard" xfId="0" builtinId="0"/>
    <cellStyle name="Standard_ranglist" xfId="2" xr:uid="{00000000-0005-0000-0000-000002000000}"/>
    <cellStyle name="Standard_ranglist 96" xfId="3" xr:uid="{00000000-0005-0000-0000-000003000000}"/>
    <cellStyle name="Standard_ranglist_1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7"/>
  <sheetViews>
    <sheetView zoomScaleNormal="100" workbookViewId="0">
      <selection activeCell="B226" sqref="B226"/>
    </sheetView>
  </sheetViews>
  <sheetFormatPr baseColWidth="10" defaultRowHeight="12.75" x14ac:dyDescent="0.2"/>
  <cols>
    <col min="1" max="1" width="8.7109375" style="173" customWidth="1"/>
    <col min="2" max="2" width="29.7109375" style="42" customWidth="1"/>
    <col min="3" max="3" width="16.7109375" style="136" customWidth="1"/>
    <col min="4" max="5" width="15.7109375" style="136" customWidth="1"/>
    <col min="6" max="16384" width="11.42578125" style="132"/>
  </cols>
  <sheetData>
    <row r="1" spans="1:6" s="260" customFormat="1" ht="21" customHeight="1" x14ac:dyDescent="0.2">
      <c r="A1" s="260" t="s">
        <v>0</v>
      </c>
      <c r="B1" s="261"/>
      <c r="C1" s="261"/>
      <c r="D1" s="261"/>
      <c r="E1" s="262" t="s">
        <v>905</v>
      </c>
    </row>
    <row r="2" spans="1:6" s="111" customFormat="1" ht="21" customHeight="1" x14ac:dyDescent="0.2">
      <c r="A2" s="172"/>
      <c r="C2" s="135"/>
      <c r="D2" s="135"/>
      <c r="E2" s="135"/>
    </row>
    <row r="3" spans="1:6" s="161" customFormat="1" ht="21" customHeight="1" x14ac:dyDescent="0.2">
      <c r="A3" s="274" t="s">
        <v>826</v>
      </c>
      <c r="B3" s="275"/>
      <c r="C3" s="275"/>
      <c r="D3" s="275"/>
      <c r="E3" s="275"/>
      <c r="F3" s="160"/>
    </row>
    <row r="4" spans="1:6" s="161" customFormat="1" ht="21" customHeight="1" thickBot="1" x14ac:dyDescent="0.25">
      <c r="A4" s="176"/>
      <c r="B4" s="147"/>
      <c r="C4" s="147"/>
      <c r="D4" s="147"/>
      <c r="E4" s="147"/>
      <c r="F4" s="160"/>
    </row>
    <row r="5" spans="1:6" ht="21" customHeight="1" thickBot="1" x14ac:dyDescent="0.25">
      <c r="A5" s="233" t="s">
        <v>5</v>
      </c>
      <c r="B5" s="234" t="s">
        <v>6</v>
      </c>
      <c r="C5" s="235" t="s">
        <v>2</v>
      </c>
      <c r="D5" s="235" t="s">
        <v>4</v>
      </c>
      <c r="E5" s="236" t="s">
        <v>62</v>
      </c>
    </row>
    <row r="6" spans="1:6" s="273" customFormat="1" ht="15" customHeight="1" x14ac:dyDescent="0.2">
      <c r="A6" s="270" t="s">
        <v>9</v>
      </c>
      <c r="B6" s="128" t="s">
        <v>278</v>
      </c>
      <c r="C6" s="271">
        <v>899</v>
      </c>
      <c r="D6" s="271">
        <v>536</v>
      </c>
      <c r="E6" s="272">
        <v>24</v>
      </c>
    </row>
    <row r="7" spans="1:6" s="42" customFormat="1" ht="15" customHeight="1" x14ac:dyDescent="0.2">
      <c r="A7" s="174" t="s">
        <v>433</v>
      </c>
      <c r="B7" s="168" t="s">
        <v>15</v>
      </c>
      <c r="C7" s="267">
        <v>873</v>
      </c>
      <c r="D7" s="267">
        <v>2</v>
      </c>
      <c r="E7" s="268">
        <v>20</v>
      </c>
    </row>
    <row r="8" spans="1:6" s="42" customFormat="1" ht="15" customHeight="1" x14ac:dyDescent="0.2">
      <c r="A8" s="174" t="s">
        <v>434</v>
      </c>
      <c r="B8" s="21" t="s">
        <v>63</v>
      </c>
      <c r="C8" s="139">
        <v>803</v>
      </c>
      <c r="D8" s="139">
        <v>143</v>
      </c>
      <c r="E8" s="140">
        <v>24</v>
      </c>
    </row>
    <row r="9" spans="1:6" s="42" customFormat="1" ht="15" customHeight="1" x14ac:dyDescent="0.2">
      <c r="A9" s="174" t="s">
        <v>435</v>
      </c>
      <c r="B9" s="21" t="s">
        <v>43</v>
      </c>
      <c r="C9" s="139">
        <v>728</v>
      </c>
      <c r="D9" s="139">
        <v>44</v>
      </c>
      <c r="E9" s="140">
        <v>18</v>
      </c>
    </row>
    <row r="10" spans="1:6" s="42" customFormat="1" ht="15" customHeight="1" x14ac:dyDescent="0.2">
      <c r="A10" s="174" t="s">
        <v>436</v>
      </c>
      <c r="B10" s="21" t="s">
        <v>277</v>
      </c>
      <c r="C10" s="139">
        <v>713</v>
      </c>
      <c r="D10" s="139">
        <v>723</v>
      </c>
      <c r="E10" s="140">
        <v>24</v>
      </c>
    </row>
    <row r="11" spans="1:6" s="42" customFormat="1" ht="15" customHeight="1" x14ac:dyDescent="0.2">
      <c r="A11" s="174" t="s">
        <v>475</v>
      </c>
      <c r="B11" s="21" t="s">
        <v>64</v>
      </c>
      <c r="C11" s="139">
        <v>700</v>
      </c>
      <c r="D11" s="139">
        <v>204</v>
      </c>
      <c r="E11" s="140">
        <v>19</v>
      </c>
    </row>
    <row r="12" spans="1:6" s="42" customFormat="1" ht="15" customHeight="1" x14ac:dyDescent="0.2">
      <c r="A12" s="174" t="s">
        <v>437</v>
      </c>
      <c r="B12" s="21" t="s">
        <v>296</v>
      </c>
      <c r="C12" s="139">
        <v>679</v>
      </c>
      <c r="D12" s="139">
        <v>459</v>
      </c>
      <c r="E12" s="140">
        <v>22</v>
      </c>
    </row>
    <row r="13" spans="1:6" s="42" customFormat="1" ht="15" customHeight="1" x14ac:dyDescent="0.2">
      <c r="A13" s="174" t="s">
        <v>476</v>
      </c>
      <c r="B13" s="21" t="s">
        <v>345</v>
      </c>
      <c r="C13" s="139">
        <v>678</v>
      </c>
      <c r="D13" s="139">
        <v>180</v>
      </c>
      <c r="E13" s="140">
        <v>17</v>
      </c>
    </row>
    <row r="14" spans="1:6" s="42" customFormat="1" ht="15" customHeight="1" x14ac:dyDescent="0.2">
      <c r="A14" s="174" t="s">
        <v>502</v>
      </c>
      <c r="B14" s="21" t="s">
        <v>27</v>
      </c>
      <c r="C14" s="139">
        <v>658</v>
      </c>
      <c r="D14" s="139">
        <v>13</v>
      </c>
      <c r="E14" s="140">
        <v>29</v>
      </c>
    </row>
    <row r="15" spans="1:6" s="42" customFormat="1" ht="15" customHeight="1" x14ac:dyDescent="0.2">
      <c r="A15" s="174" t="s">
        <v>477</v>
      </c>
      <c r="B15" s="21" t="s">
        <v>65</v>
      </c>
      <c r="C15" s="139">
        <v>630</v>
      </c>
      <c r="D15" s="139">
        <v>62</v>
      </c>
      <c r="E15" s="140">
        <v>22</v>
      </c>
    </row>
    <row r="16" spans="1:6" s="42" customFormat="1" ht="15" customHeight="1" x14ac:dyDescent="0.2">
      <c r="A16" s="174" t="s">
        <v>438</v>
      </c>
      <c r="B16" s="168" t="s">
        <v>621</v>
      </c>
      <c r="C16" s="139">
        <v>615</v>
      </c>
      <c r="D16" s="139">
        <v>56</v>
      </c>
      <c r="E16" s="140">
        <v>23</v>
      </c>
    </row>
    <row r="17" spans="1:5" s="133" customFormat="1" ht="15" customHeight="1" x14ac:dyDescent="0.2">
      <c r="A17" s="174" t="s">
        <v>439</v>
      </c>
      <c r="B17" s="21" t="s">
        <v>66</v>
      </c>
      <c r="C17" s="139">
        <v>603</v>
      </c>
      <c r="D17" s="139">
        <v>89</v>
      </c>
      <c r="E17" s="140">
        <v>21</v>
      </c>
    </row>
    <row r="18" spans="1:5" s="42" customFormat="1" ht="15" customHeight="1" x14ac:dyDescent="0.2">
      <c r="A18" s="174" t="s">
        <v>478</v>
      </c>
      <c r="B18" s="21" t="s">
        <v>249</v>
      </c>
      <c r="C18" s="139">
        <v>582</v>
      </c>
      <c r="D18" s="139">
        <v>111</v>
      </c>
      <c r="E18" s="141">
        <v>24</v>
      </c>
    </row>
    <row r="19" spans="1:5" s="42" customFormat="1" ht="15" customHeight="1" x14ac:dyDescent="0.2">
      <c r="A19" s="174" t="s">
        <v>440</v>
      </c>
      <c r="B19" s="21" t="s">
        <v>32</v>
      </c>
      <c r="C19" s="139">
        <v>576</v>
      </c>
      <c r="D19" s="139">
        <v>199</v>
      </c>
      <c r="E19" s="140">
        <v>23</v>
      </c>
    </row>
    <row r="20" spans="1:5" s="42" customFormat="1" ht="15" customHeight="1" x14ac:dyDescent="0.2">
      <c r="A20" s="174" t="s">
        <v>441</v>
      </c>
      <c r="B20" s="21" t="s">
        <v>18</v>
      </c>
      <c r="C20" s="139">
        <v>558</v>
      </c>
      <c r="D20" s="139">
        <v>67</v>
      </c>
      <c r="E20" s="140">
        <v>19</v>
      </c>
    </row>
    <row r="21" spans="1:5" s="42" customFormat="1" ht="15" customHeight="1" x14ac:dyDescent="0.2">
      <c r="A21" s="174" t="s">
        <v>442</v>
      </c>
      <c r="B21" s="21" t="s">
        <v>406</v>
      </c>
      <c r="C21" s="139">
        <v>547</v>
      </c>
      <c r="D21" s="139">
        <v>138</v>
      </c>
      <c r="E21" s="140">
        <v>15</v>
      </c>
    </row>
    <row r="22" spans="1:5" s="133" customFormat="1" ht="15" customHeight="1" x14ac:dyDescent="0.2">
      <c r="A22" s="174" t="s">
        <v>443</v>
      </c>
      <c r="B22" s="21" t="s">
        <v>28</v>
      </c>
      <c r="C22" s="139">
        <v>538</v>
      </c>
      <c r="D22" s="139">
        <v>349</v>
      </c>
      <c r="E22" s="140">
        <v>20</v>
      </c>
    </row>
    <row r="23" spans="1:5" s="42" customFormat="1" ht="15" customHeight="1" x14ac:dyDescent="0.2">
      <c r="A23" s="174" t="s">
        <v>479</v>
      </c>
      <c r="B23" s="21" t="s">
        <v>276</v>
      </c>
      <c r="C23" s="139">
        <v>531</v>
      </c>
      <c r="D23" s="139">
        <v>8</v>
      </c>
      <c r="E23" s="140">
        <v>18</v>
      </c>
    </row>
    <row r="24" spans="1:5" s="42" customFormat="1" ht="15" customHeight="1" x14ac:dyDescent="0.2">
      <c r="A24" s="174" t="s">
        <v>444</v>
      </c>
      <c r="B24" s="21" t="s">
        <v>67</v>
      </c>
      <c r="C24" s="139">
        <v>525</v>
      </c>
      <c r="D24" s="139">
        <v>406</v>
      </c>
      <c r="E24" s="140">
        <v>17</v>
      </c>
    </row>
    <row r="25" spans="1:5" s="42" customFormat="1" ht="15" customHeight="1" x14ac:dyDescent="0.2">
      <c r="A25" s="174" t="s">
        <v>445</v>
      </c>
      <c r="B25" s="21" t="s">
        <v>68</v>
      </c>
      <c r="C25" s="139">
        <v>519</v>
      </c>
      <c r="D25" s="139">
        <v>175</v>
      </c>
      <c r="E25" s="140">
        <v>21</v>
      </c>
    </row>
    <row r="26" spans="1:5" s="42" customFormat="1" ht="15" customHeight="1" x14ac:dyDescent="0.2">
      <c r="A26" s="174" t="s">
        <v>480</v>
      </c>
      <c r="B26" s="21" t="s">
        <v>325</v>
      </c>
      <c r="C26" s="139">
        <v>512</v>
      </c>
      <c r="D26" s="139">
        <v>166</v>
      </c>
      <c r="E26" s="140">
        <v>18</v>
      </c>
    </row>
    <row r="27" spans="1:5" s="42" customFormat="1" ht="15" customHeight="1" x14ac:dyDescent="0.2">
      <c r="A27" s="174" t="s">
        <v>446</v>
      </c>
      <c r="B27" s="21" t="s">
        <v>69</v>
      </c>
      <c r="C27" s="139">
        <v>487</v>
      </c>
      <c r="D27" s="139">
        <v>33</v>
      </c>
      <c r="E27" s="140">
        <v>23</v>
      </c>
    </row>
    <row r="28" spans="1:5" s="134" customFormat="1" ht="15" customHeight="1" x14ac:dyDescent="0.2">
      <c r="A28" s="174" t="s">
        <v>447</v>
      </c>
      <c r="B28" s="168" t="s">
        <v>600</v>
      </c>
      <c r="C28" s="139">
        <v>476</v>
      </c>
      <c r="D28" s="139">
        <v>21</v>
      </c>
      <c r="E28" s="140">
        <v>11</v>
      </c>
    </row>
    <row r="29" spans="1:5" s="42" customFormat="1" ht="15" customHeight="1" x14ac:dyDescent="0.2">
      <c r="A29" s="174" t="s">
        <v>481</v>
      </c>
      <c r="B29" s="21" t="s">
        <v>70</v>
      </c>
      <c r="C29" s="139">
        <v>462</v>
      </c>
      <c r="D29" s="139">
        <v>72</v>
      </c>
      <c r="E29" s="140">
        <v>20</v>
      </c>
    </row>
    <row r="30" spans="1:5" s="42" customFormat="1" ht="15" customHeight="1" x14ac:dyDescent="0.2">
      <c r="A30" s="174" t="s">
        <v>482</v>
      </c>
      <c r="B30" s="21" t="s">
        <v>24</v>
      </c>
      <c r="C30" s="139">
        <v>456</v>
      </c>
      <c r="D30" s="139">
        <v>36</v>
      </c>
      <c r="E30" s="140">
        <v>20</v>
      </c>
    </row>
    <row r="31" spans="1:5" s="42" customFormat="1" ht="15" customHeight="1" x14ac:dyDescent="0.2">
      <c r="A31" s="174" t="s">
        <v>448</v>
      </c>
      <c r="B31" s="21" t="s">
        <v>21</v>
      </c>
      <c r="C31" s="139">
        <v>450</v>
      </c>
      <c r="D31" s="139">
        <v>30</v>
      </c>
      <c r="E31" s="140">
        <v>18</v>
      </c>
    </row>
    <row r="32" spans="1:5" s="42" customFormat="1" ht="15" customHeight="1" x14ac:dyDescent="0.2">
      <c r="A32" s="174" t="s">
        <v>449</v>
      </c>
      <c r="B32" s="21" t="s">
        <v>49</v>
      </c>
      <c r="C32" s="139">
        <v>445</v>
      </c>
      <c r="D32" s="139">
        <v>27</v>
      </c>
      <c r="E32" s="140">
        <v>21</v>
      </c>
    </row>
    <row r="33" spans="1:5" s="42" customFormat="1" ht="15" customHeight="1" x14ac:dyDescent="0.2">
      <c r="A33" s="174" t="s">
        <v>450</v>
      </c>
      <c r="B33" s="21" t="s">
        <v>71</v>
      </c>
      <c r="C33" s="139">
        <v>443</v>
      </c>
      <c r="D33" s="139">
        <v>86</v>
      </c>
      <c r="E33" s="140">
        <v>17</v>
      </c>
    </row>
    <row r="34" spans="1:5" s="134" customFormat="1" ht="15" customHeight="1" x14ac:dyDescent="0.2">
      <c r="A34" s="174" t="s">
        <v>451</v>
      </c>
      <c r="B34" s="21" t="s">
        <v>11</v>
      </c>
      <c r="C34" s="139">
        <v>442</v>
      </c>
      <c r="D34" s="139">
        <v>93</v>
      </c>
      <c r="E34" s="140">
        <v>17</v>
      </c>
    </row>
    <row r="35" spans="1:5" s="42" customFormat="1" ht="15" customHeight="1" x14ac:dyDescent="0.2">
      <c r="A35" s="174" t="s">
        <v>452</v>
      </c>
      <c r="B35" s="21" t="s">
        <v>72</v>
      </c>
      <c r="C35" s="139">
        <v>434</v>
      </c>
      <c r="D35" s="139">
        <v>109</v>
      </c>
      <c r="E35" s="140">
        <v>18</v>
      </c>
    </row>
    <row r="36" spans="1:5" s="42" customFormat="1" ht="15" customHeight="1" x14ac:dyDescent="0.2">
      <c r="A36" s="174" t="s">
        <v>453</v>
      </c>
      <c r="B36" s="21" t="s">
        <v>73</v>
      </c>
      <c r="C36" s="139">
        <v>427</v>
      </c>
      <c r="D36" s="139">
        <v>136</v>
      </c>
      <c r="E36" s="140">
        <v>20</v>
      </c>
    </row>
    <row r="37" spans="1:5" s="42" customFormat="1" ht="15" customHeight="1" x14ac:dyDescent="0.2">
      <c r="A37" s="174" t="s">
        <v>483</v>
      </c>
      <c r="B37" s="21" t="s">
        <v>38</v>
      </c>
      <c r="C37" s="139">
        <v>426</v>
      </c>
      <c r="D37" s="139">
        <v>10</v>
      </c>
      <c r="E37" s="140">
        <v>27</v>
      </c>
    </row>
    <row r="38" spans="1:5" s="42" customFormat="1" ht="15" customHeight="1" x14ac:dyDescent="0.2">
      <c r="A38" s="174" t="s">
        <v>454</v>
      </c>
      <c r="B38" s="21" t="s">
        <v>17</v>
      </c>
      <c r="C38" s="139">
        <v>424</v>
      </c>
      <c r="D38" s="139">
        <v>48</v>
      </c>
      <c r="E38" s="140">
        <v>12</v>
      </c>
    </row>
    <row r="39" spans="1:5" s="42" customFormat="1" ht="15" customHeight="1" x14ac:dyDescent="0.2">
      <c r="A39" s="174" t="s">
        <v>455</v>
      </c>
      <c r="B39" s="168" t="s">
        <v>596</v>
      </c>
      <c r="C39" s="139">
        <v>415</v>
      </c>
      <c r="D39" s="139">
        <v>8</v>
      </c>
      <c r="E39" s="140">
        <v>11</v>
      </c>
    </row>
    <row r="40" spans="1:5" s="42" customFormat="1" ht="15" customHeight="1" x14ac:dyDescent="0.2">
      <c r="A40" s="174" t="s">
        <v>484</v>
      </c>
      <c r="B40" s="21" t="s">
        <v>74</v>
      </c>
      <c r="C40" s="139">
        <v>413</v>
      </c>
      <c r="D40" s="139">
        <v>5</v>
      </c>
      <c r="E40" s="140">
        <v>26</v>
      </c>
    </row>
    <row r="41" spans="1:5" s="42" customFormat="1" ht="15" customHeight="1" x14ac:dyDescent="0.2">
      <c r="A41" s="174" t="s">
        <v>485</v>
      </c>
      <c r="B41" s="21" t="s">
        <v>75</v>
      </c>
      <c r="C41" s="139">
        <v>403</v>
      </c>
      <c r="D41" s="139">
        <v>44</v>
      </c>
      <c r="E41" s="140">
        <v>20</v>
      </c>
    </row>
    <row r="42" spans="1:5" s="42" customFormat="1" ht="15" customHeight="1" x14ac:dyDescent="0.2">
      <c r="A42" s="174"/>
      <c r="B42" s="21" t="s">
        <v>404</v>
      </c>
      <c r="C42" s="139">
        <v>396</v>
      </c>
      <c r="D42" s="139">
        <v>321</v>
      </c>
      <c r="E42" s="140">
        <v>20</v>
      </c>
    </row>
    <row r="43" spans="1:5" s="42" customFormat="1" ht="15" customHeight="1" x14ac:dyDescent="0.2">
      <c r="A43" s="174" t="s">
        <v>456</v>
      </c>
      <c r="B43" s="21" t="s">
        <v>344</v>
      </c>
      <c r="C43" s="139">
        <v>388</v>
      </c>
      <c r="D43" s="139">
        <v>29</v>
      </c>
      <c r="E43" s="140">
        <v>18</v>
      </c>
    </row>
    <row r="44" spans="1:5" s="42" customFormat="1" ht="15" customHeight="1" x14ac:dyDescent="0.2">
      <c r="A44" s="174" t="s">
        <v>457</v>
      </c>
      <c r="B44" s="21" t="s">
        <v>76</v>
      </c>
      <c r="C44" s="139">
        <v>380</v>
      </c>
      <c r="D44" s="139">
        <v>26</v>
      </c>
      <c r="E44" s="140">
        <v>14</v>
      </c>
    </row>
    <row r="45" spans="1:5" s="42" customFormat="1" ht="15" customHeight="1" x14ac:dyDescent="0.2">
      <c r="A45" s="174" t="s">
        <v>487</v>
      </c>
      <c r="B45" s="168" t="s">
        <v>624</v>
      </c>
      <c r="C45" s="139">
        <v>376</v>
      </c>
      <c r="D45" s="139">
        <v>28</v>
      </c>
      <c r="E45" s="140">
        <v>10</v>
      </c>
    </row>
    <row r="46" spans="1:5" s="42" customFormat="1" ht="15" customHeight="1" x14ac:dyDescent="0.2">
      <c r="A46" s="174" t="s">
        <v>458</v>
      </c>
      <c r="B46" s="21" t="s">
        <v>77</v>
      </c>
      <c r="C46" s="139">
        <v>370</v>
      </c>
      <c r="D46" s="139">
        <v>16</v>
      </c>
      <c r="E46" s="140">
        <v>19</v>
      </c>
    </row>
    <row r="47" spans="1:5" s="42" customFormat="1" ht="15" customHeight="1" x14ac:dyDescent="0.2">
      <c r="A47" s="174" t="s">
        <v>503</v>
      </c>
      <c r="B47" s="168" t="s">
        <v>629</v>
      </c>
      <c r="C47" s="139">
        <v>369</v>
      </c>
      <c r="D47" s="139">
        <v>164</v>
      </c>
      <c r="E47" s="140">
        <v>10</v>
      </c>
    </row>
    <row r="48" spans="1:5" s="42" customFormat="1" ht="15" customHeight="1" x14ac:dyDescent="0.2">
      <c r="A48" s="174" t="s">
        <v>459</v>
      </c>
      <c r="B48" s="21" t="s">
        <v>48</v>
      </c>
      <c r="C48" s="139">
        <v>364</v>
      </c>
      <c r="D48" s="139">
        <v>32</v>
      </c>
      <c r="E48" s="140">
        <v>25</v>
      </c>
    </row>
    <row r="49" spans="1:5" s="42" customFormat="1" ht="15" customHeight="1" x14ac:dyDescent="0.2">
      <c r="A49" s="174" t="s">
        <v>460</v>
      </c>
      <c r="B49" s="21" t="s">
        <v>55</v>
      </c>
      <c r="C49" s="139">
        <v>360</v>
      </c>
      <c r="D49" s="139">
        <v>36</v>
      </c>
      <c r="E49" s="140">
        <v>22</v>
      </c>
    </row>
    <row r="50" spans="1:5" s="42" customFormat="1" ht="15" customHeight="1" x14ac:dyDescent="0.2">
      <c r="A50" s="174" t="s">
        <v>488</v>
      </c>
      <c r="B50" s="21" t="s">
        <v>41</v>
      </c>
      <c r="C50" s="139">
        <v>350</v>
      </c>
      <c r="D50" s="139">
        <v>145</v>
      </c>
      <c r="E50" s="140">
        <v>16</v>
      </c>
    </row>
    <row r="51" spans="1:5" s="42" customFormat="1" ht="15" customHeight="1" x14ac:dyDescent="0.2">
      <c r="A51" s="174"/>
      <c r="B51" s="168" t="s">
        <v>626</v>
      </c>
      <c r="C51" s="139">
        <v>350</v>
      </c>
      <c r="D51" s="139">
        <v>106</v>
      </c>
      <c r="E51" s="140">
        <v>10</v>
      </c>
    </row>
    <row r="52" spans="1:5" s="42" customFormat="1" ht="15" customHeight="1" x14ac:dyDescent="0.2">
      <c r="A52" s="174" t="s">
        <v>462</v>
      </c>
      <c r="B52" s="21" t="s">
        <v>52</v>
      </c>
      <c r="C52" s="139">
        <v>349</v>
      </c>
      <c r="D52" s="139">
        <v>7</v>
      </c>
      <c r="E52" s="140">
        <v>16</v>
      </c>
    </row>
    <row r="53" spans="1:5" s="42" customFormat="1" ht="15" customHeight="1" x14ac:dyDescent="0.2">
      <c r="A53" s="174" t="s">
        <v>504</v>
      </c>
      <c r="B53" s="21" t="s">
        <v>78</v>
      </c>
      <c r="C53" s="139">
        <v>345</v>
      </c>
      <c r="D53" s="139">
        <v>4</v>
      </c>
      <c r="E53" s="140">
        <v>13</v>
      </c>
    </row>
    <row r="54" spans="1:5" s="42" customFormat="1" ht="15" customHeight="1" x14ac:dyDescent="0.2">
      <c r="A54" s="174" t="s">
        <v>505</v>
      </c>
      <c r="B54" s="21" t="s">
        <v>19</v>
      </c>
      <c r="C54" s="139">
        <v>342</v>
      </c>
      <c r="D54" s="139">
        <v>24</v>
      </c>
      <c r="E54" s="140">
        <v>16</v>
      </c>
    </row>
    <row r="55" spans="1:5" s="42" customFormat="1" ht="15" customHeight="1" x14ac:dyDescent="0.2">
      <c r="A55" s="174" t="s">
        <v>489</v>
      </c>
      <c r="B55" s="21" t="s">
        <v>79</v>
      </c>
      <c r="C55" s="139">
        <v>332</v>
      </c>
      <c r="D55" s="139">
        <v>5</v>
      </c>
      <c r="E55" s="140">
        <v>17</v>
      </c>
    </row>
    <row r="56" spans="1:5" s="42" customFormat="1" ht="15" customHeight="1" x14ac:dyDescent="0.2">
      <c r="A56" s="174" t="s">
        <v>649</v>
      </c>
      <c r="B56" s="21" t="s">
        <v>53</v>
      </c>
      <c r="C56" s="139">
        <v>323</v>
      </c>
      <c r="D56" s="139">
        <v>1</v>
      </c>
      <c r="E56" s="140">
        <v>20</v>
      </c>
    </row>
    <row r="57" spans="1:5" s="42" customFormat="1" ht="15" customHeight="1" x14ac:dyDescent="0.2">
      <c r="A57" s="174" t="s">
        <v>690</v>
      </c>
      <c r="B57" s="21" t="s">
        <v>80</v>
      </c>
      <c r="C57" s="139">
        <v>312</v>
      </c>
      <c r="D57" s="139">
        <v>109</v>
      </c>
      <c r="E57" s="140">
        <v>14</v>
      </c>
    </row>
    <row r="58" spans="1:5" s="42" customFormat="1" ht="15" customHeight="1" x14ac:dyDescent="0.2">
      <c r="A58" s="174" t="s">
        <v>506</v>
      </c>
      <c r="B58" s="168" t="s">
        <v>631</v>
      </c>
      <c r="C58" s="139">
        <v>306</v>
      </c>
      <c r="D58" s="139">
        <v>3</v>
      </c>
      <c r="E58" s="140">
        <v>10</v>
      </c>
    </row>
    <row r="59" spans="1:5" s="42" customFormat="1" ht="15" customHeight="1" x14ac:dyDescent="0.2">
      <c r="A59" s="174" t="s">
        <v>507</v>
      </c>
      <c r="B59" s="168" t="s">
        <v>496</v>
      </c>
      <c r="C59" s="139">
        <v>301</v>
      </c>
      <c r="D59" s="139">
        <v>52</v>
      </c>
      <c r="E59" s="140">
        <v>14</v>
      </c>
    </row>
    <row r="60" spans="1:5" s="42" customFormat="1" ht="15" customHeight="1" x14ac:dyDescent="0.2">
      <c r="A60" s="174" t="s">
        <v>508</v>
      </c>
      <c r="B60" s="168" t="s">
        <v>630</v>
      </c>
      <c r="C60" s="139">
        <v>300</v>
      </c>
      <c r="D60" s="139">
        <v>37</v>
      </c>
      <c r="E60" s="140">
        <v>10</v>
      </c>
    </row>
    <row r="61" spans="1:5" s="42" customFormat="1" ht="15" customHeight="1" x14ac:dyDescent="0.2">
      <c r="A61" s="174" t="s">
        <v>509</v>
      </c>
      <c r="B61" s="21" t="s">
        <v>81</v>
      </c>
      <c r="C61" s="139">
        <v>296</v>
      </c>
      <c r="D61" s="139">
        <v>82</v>
      </c>
      <c r="E61" s="140">
        <v>13</v>
      </c>
    </row>
    <row r="62" spans="1:5" s="42" customFormat="1" ht="15" customHeight="1" x14ac:dyDescent="0.2">
      <c r="A62" s="174" t="s">
        <v>865</v>
      </c>
      <c r="B62" s="21" t="s">
        <v>82</v>
      </c>
      <c r="C62" s="139">
        <v>290</v>
      </c>
      <c r="D62" s="139">
        <v>35</v>
      </c>
      <c r="E62" s="140">
        <v>12</v>
      </c>
    </row>
    <row r="63" spans="1:5" s="42" customFormat="1" ht="15" customHeight="1" x14ac:dyDescent="0.2">
      <c r="A63" s="174" t="s">
        <v>650</v>
      </c>
      <c r="B63" s="21" t="s">
        <v>83</v>
      </c>
      <c r="C63" s="139">
        <v>289</v>
      </c>
      <c r="D63" s="139">
        <v>1</v>
      </c>
      <c r="E63" s="140">
        <v>19</v>
      </c>
    </row>
    <row r="64" spans="1:5" s="42" customFormat="1" ht="15" customHeight="1" x14ac:dyDescent="0.2">
      <c r="A64" s="174" t="s">
        <v>510</v>
      </c>
      <c r="B64" s="21" t="s">
        <v>84</v>
      </c>
      <c r="C64" s="139">
        <v>283</v>
      </c>
      <c r="D64" s="139">
        <v>3</v>
      </c>
      <c r="E64" s="140">
        <v>13</v>
      </c>
    </row>
    <row r="65" spans="1:5" s="42" customFormat="1" ht="15" customHeight="1" x14ac:dyDescent="0.2">
      <c r="A65" s="174" t="s">
        <v>665</v>
      </c>
      <c r="B65" s="21" t="s">
        <v>313</v>
      </c>
      <c r="C65" s="139">
        <v>280</v>
      </c>
      <c r="D65" s="139">
        <v>10</v>
      </c>
      <c r="E65" s="140">
        <v>13</v>
      </c>
    </row>
    <row r="66" spans="1:5" s="42" customFormat="1" ht="15" customHeight="1" x14ac:dyDescent="0.2">
      <c r="A66" s="174" t="s">
        <v>511</v>
      </c>
      <c r="B66" s="21" t="s">
        <v>581</v>
      </c>
      <c r="C66" s="139">
        <v>279</v>
      </c>
      <c r="D66" s="139">
        <v>21</v>
      </c>
      <c r="E66" s="140">
        <v>8</v>
      </c>
    </row>
    <row r="67" spans="1:5" s="42" customFormat="1" ht="15" customHeight="1" x14ac:dyDescent="0.2">
      <c r="A67" s="174" t="s">
        <v>666</v>
      </c>
      <c r="B67" s="21" t="s">
        <v>85</v>
      </c>
      <c r="C67" s="139">
        <v>278</v>
      </c>
      <c r="D67" s="139">
        <v>3</v>
      </c>
      <c r="E67" s="140">
        <v>12</v>
      </c>
    </row>
    <row r="68" spans="1:5" s="42" customFormat="1" ht="15" customHeight="1" x14ac:dyDescent="0.2">
      <c r="A68" s="174" t="s">
        <v>512</v>
      </c>
      <c r="B68" s="21" t="s">
        <v>87</v>
      </c>
      <c r="C68" s="139">
        <v>276</v>
      </c>
      <c r="D68" s="139">
        <v>41</v>
      </c>
      <c r="E68" s="140">
        <v>12</v>
      </c>
    </row>
    <row r="69" spans="1:5" s="42" customFormat="1" ht="15" customHeight="1" x14ac:dyDescent="0.2">
      <c r="A69" s="174"/>
      <c r="B69" s="21" t="s">
        <v>86</v>
      </c>
      <c r="C69" s="139">
        <v>275</v>
      </c>
      <c r="D69" s="139">
        <v>42</v>
      </c>
      <c r="E69" s="140">
        <v>9</v>
      </c>
    </row>
    <row r="70" spans="1:5" s="42" customFormat="1" ht="15" customHeight="1" x14ac:dyDescent="0.2">
      <c r="A70" s="174" t="s">
        <v>651</v>
      </c>
      <c r="B70" s="168" t="s">
        <v>622</v>
      </c>
      <c r="C70" s="139">
        <v>269</v>
      </c>
      <c r="D70" s="139">
        <v>7</v>
      </c>
      <c r="E70" s="140">
        <v>12</v>
      </c>
    </row>
    <row r="71" spans="1:5" s="42" customFormat="1" ht="15" customHeight="1" x14ac:dyDescent="0.2">
      <c r="A71" s="174" t="s">
        <v>633</v>
      </c>
      <c r="B71" s="21" t="s">
        <v>259</v>
      </c>
      <c r="C71" s="139">
        <v>261</v>
      </c>
      <c r="D71" s="139">
        <v>5</v>
      </c>
      <c r="E71" s="141">
        <v>11</v>
      </c>
    </row>
    <row r="72" spans="1:5" s="42" customFormat="1" ht="15" customHeight="1" x14ac:dyDescent="0.2">
      <c r="A72" s="174" t="s">
        <v>866</v>
      </c>
      <c r="B72" s="21" t="s">
        <v>284</v>
      </c>
      <c r="C72" s="139">
        <v>259</v>
      </c>
      <c r="D72" s="139">
        <v>41</v>
      </c>
      <c r="E72" s="140">
        <v>12</v>
      </c>
    </row>
    <row r="73" spans="1:5" s="42" customFormat="1" ht="15" customHeight="1" x14ac:dyDescent="0.2">
      <c r="A73" s="174" t="s">
        <v>550</v>
      </c>
      <c r="B73" s="21" t="s">
        <v>302</v>
      </c>
      <c r="C73" s="139">
        <v>258</v>
      </c>
      <c r="D73" s="139">
        <v>40</v>
      </c>
      <c r="E73" s="140">
        <v>10</v>
      </c>
    </row>
    <row r="74" spans="1:5" s="42" customFormat="1" ht="15" customHeight="1" x14ac:dyDescent="0.2">
      <c r="A74" s="174" t="s">
        <v>551</v>
      </c>
      <c r="B74" s="21" t="s">
        <v>88</v>
      </c>
      <c r="C74" s="139">
        <v>257</v>
      </c>
      <c r="D74" s="139">
        <v>94</v>
      </c>
      <c r="E74" s="140">
        <v>14</v>
      </c>
    </row>
    <row r="75" spans="1:5" s="42" customFormat="1" ht="15" customHeight="1" x14ac:dyDescent="0.2">
      <c r="A75" s="174" t="s">
        <v>552</v>
      </c>
      <c r="B75" s="21" t="s">
        <v>22</v>
      </c>
      <c r="C75" s="139">
        <v>256</v>
      </c>
      <c r="D75" s="139">
        <v>33</v>
      </c>
      <c r="E75" s="140">
        <v>12</v>
      </c>
    </row>
    <row r="76" spans="1:5" s="42" customFormat="1" ht="15" customHeight="1" x14ac:dyDescent="0.2">
      <c r="A76" s="174" t="s">
        <v>804</v>
      </c>
      <c r="B76" s="21" t="s">
        <v>341</v>
      </c>
      <c r="C76" s="139">
        <v>255</v>
      </c>
      <c r="D76" s="139">
        <v>21</v>
      </c>
      <c r="E76" s="140">
        <v>9</v>
      </c>
    </row>
    <row r="77" spans="1:5" s="42" customFormat="1" ht="15" customHeight="1" x14ac:dyDescent="0.2">
      <c r="A77" s="174"/>
      <c r="B77" s="168" t="s">
        <v>699</v>
      </c>
      <c r="C77" s="139">
        <v>255</v>
      </c>
      <c r="D77" s="139">
        <v>1</v>
      </c>
      <c r="E77" s="140">
        <v>7</v>
      </c>
    </row>
    <row r="78" spans="1:5" s="42" customFormat="1" ht="15" customHeight="1" x14ac:dyDescent="0.2">
      <c r="A78" s="174" t="s">
        <v>634</v>
      </c>
      <c r="B78" s="21" t="s">
        <v>89</v>
      </c>
      <c r="C78" s="139">
        <v>254</v>
      </c>
      <c r="D78" s="139">
        <v>113</v>
      </c>
      <c r="E78" s="140">
        <v>13</v>
      </c>
    </row>
    <row r="79" spans="1:5" s="42" customFormat="1" ht="15" customHeight="1" x14ac:dyDescent="0.2">
      <c r="A79" s="174" t="s">
        <v>702</v>
      </c>
      <c r="B79" s="168" t="s">
        <v>663</v>
      </c>
      <c r="C79" s="139">
        <v>253</v>
      </c>
      <c r="D79" s="139">
        <v>53</v>
      </c>
      <c r="E79" s="140">
        <v>8</v>
      </c>
    </row>
    <row r="80" spans="1:5" s="42" customFormat="1" ht="15" customHeight="1" x14ac:dyDescent="0.2">
      <c r="A80" s="174" t="s">
        <v>805</v>
      </c>
      <c r="B80" s="168" t="s">
        <v>697</v>
      </c>
      <c r="C80" s="139">
        <v>249</v>
      </c>
      <c r="D80" s="139">
        <v>7</v>
      </c>
      <c r="E80" s="140">
        <v>7</v>
      </c>
    </row>
    <row r="81" spans="1:5" s="42" customFormat="1" ht="15" customHeight="1" x14ac:dyDescent="0.2">
      <c r="A81" s="174" t="s">
        <v>761</v>
      </c>
      <c r="B81" s="21" t="s">
        <v>90</v>
      </c>
      <c r="C81" s="139">
        <v>248</v>
      </c>
      <c r="D81" s="139">
        <v>12</v>
      </c>
      <c r="E81" s="140">
        <v>13</v>
      </c>
    </row>
    <row r="82" spans="1:5" s="42" customFormat="1" ht="15" customHeight="1" x14ac:dyDescent="0.2">
      <c r="A82" s="174" t="s">
        <v>867</v>
      </c>
      <c r="B82" s="168" t="s">
        <v>571</v>
      </c>
      <c r="C82" s="139">
        <v>247</v>
      </c>
      <c r="D82" s="139">
        <v>31</v>
      </c>
      <c r="E82" s="140">
        <v>12</v>
      </c>
    </row>
    <row r="83" spans="1:5" s="42" customFormat="1" ht="15" customHeight="1" x14ac:dyDescent="0.2">
      <c r="A83" s="174" t="s">
        <v>908</v>
      </c>
      <c r="B83" s="21" t="s">
        <v>258</v>
      </c>
      <c r="C83" s="139">
        <v>246</v>
      </c>
      <c r="D83" s="139">
        <v>15</v>
      </c>
      <c r="E83" s="141">
        <v>13</v>
      </c>
    </row>
    <row r="84" spans="1:5" s="42" customFormat="1" ht="15" customHeight="1" x14ac:dyDescent="0.2">
      <c r="A84" s="174" t="s">
        <v>601</v>
      </c>
      <c r="B84" s="21" t="s">
        <v>54</v>
      </c>
      <c r="C84" s="139">
        <v>245</v>
      </c>
      <c r="D84" s="139">
        <v>124</v>
      </c>
      <c r="E84" s="140">
        <v>12</v>
      </c>
    </row>
    <row r="85" spans="1:5" s="42" customFormat="1" ht="15" customHeight="1" x14ac:dyDescent="0.2">
      <c r="A85" s="174" t="s">
        <v>703</v>
      </c>
      <c r="B85" s="21" t="s">
        <v>44</v>
      </c>
      <c r="C85" s="139">
        <v>242</v>
      </c>
      <c r="D85" s="139">
        <v>34</v>
      </c>
      <c r="E85" s="140">
        <v>29</v>
      </c>
    </row>
    <row r="86" spans="1:5" s="42" customFormat="1" ht="15" customHeight="1" x14ac:dyDescent="0.2">
      <c r="A86" s="174" t="s">
        <v>762</v>
      </c>
      <c r="B86" s="21" t="s">
        <v>23</v>
      </c>
      <c r="C86" s="139">
        <v>240</v>
      </c>
      <c r="D86" s="139">
        <v>15</v>
      </c>
      <c r="E86" s="140">
        <v>11</v>
      </c>
    </row>
    <row r="87" spans="1:5" s="42" customFormat="1" ht="15" customHeight="1" x14ac:dyDescent="0.2">
      <c r="A87" s="174"/>
      <c r="B87" s="168" t="s">
        <v>569</v>
      </c>
      <c r="C87" s="139">
        <v>240</v>
      </c>
      <c r="D87" s="139">
        <v>9</v>
      </c>
      <c r="E87" s="140">
        <v>8</v>
      </c>
    </row>
    <row r="88" spans="1:5" s="42" customFormat="1" ht="15" customHeight="1" x14ac:dyDescent="0.2">
      <c r="A88" s="174" t="s">
        <v>868</v>
      </c>
      <c r="B88" s="21" t="s">
        <v>91</v>
      </c>
      <c r="C88" s="139">
        <v>236</v>
      </c>
      <c r="D88" s="139">
        <v>47</v>
      </c>
      <c r="E88" s="140">
        <v>11</v>
      </c>
    </row>
    <row r="89" spans="1:5" s="42" customFormat="1" ht="15" customHeight="1" x14ac:dyDescent="0.2">
      <c r="A89" s="174" t="s">
        <v>806</v>
      </c>
      <c r="B89" s="21" t="s">
        <v>92</v>
      </c>
      <c r="C89" s="139">
        <v>234</v>
      </c>
      <c r="D89" s="139">
        <v>19</v>
      </c>
      <c r="E89" s="140">
        <v>11</v>
      </c>
    </row>
    <row r="90" spans="1:5" s="42" customFormat="1" ht="15" customHeight="1" x14ac:dyDescent="0.2">
      <c r="A90" s="174" t="s">
        <v>869</v>
      </c>
      <c r="B90" s="21" t="s">
        <v>262</v>
      </c>
      <c r="C90" s="139">
        <v>229</v>
      </c>
      <c r="D90" s="139">
        <v>18</v>
      </c>
      <c r="E90" s="141">
        <v>13</v>
      </c>
    </row>
    <row r="91" spans="1:5" s="42" customFormat="1" ht="15" customHeight="1" x14ac:dyDescent="0.2">
      <c r="A91" s="174" t="s">
        <v>763</v>
      </c>
      <c r="B91" s="21" t="s">
        <v>324</v>
      </c>
      <c r="C91" s="139">
        <v>217</v>
      </c>
      <c r="D91" s="139">
        <v>20</v>
      </c>
      <c r="E91" s="140">
        <v>7</v>
      </c>
    </row>
    <row r="92" spans="1:5" s="42" customFormat="1" ht="15" customHeight="1" x14ac:dyDescent="0.2">
      <c r="A92" s="174"/>
      <c r="B92" s="21" t="s">
        <v>93</v>
      </c>
      <c r="C92" s="139">
        <v>217</v>
      </c>
      <c r="D92" s="139">
        <v>7</v>
      </c>
      <c r="E92" s="140">
        <v>11</v>
      </c>
    </row>
    <row r="93" spans="1:5" s="42" customFormat="1" ht="15" customHeight="1" x14ac:dyDescent="0.2">
      <c r="A93" s="174" t="s">
        <v>807</v>
      </c>
      <c r="B93" s="21" t="s">
        <v>311</v>
      </c>
      <c r="C93" s="139">
        <v>211</v>
      </c>
      <c r="D93" s="139">
        <v>58</v>
      </c>
      <c r="E93" s="140">
        <v>12</v>
      </c>
    </row>
    <row r="94" spans="1:5" s="42" customFormat="1" ht="15" customHeight="1" x14ac:dyDescent="0.2">
      <c r="A94" s="174" t="s">
        <v>808</v>
      </c>
      <c r="B94" s="21" t="s">
        <v>94</v>
      </c>
      <c r="C94" s="139">
        <v>210</v>
      </c>
      <c r="D94" s="139">
        <v>6</v>
      </c>
      <c r="E94" s="140">
        <v>11</v>
      </c>
    </row>
    <row r="95" spans="1:5" s="42" customFormat="1" ht="15" customHeight="1" x14ac:dyDescent="0.2">
      <c r="A95" s="174" t="s">
        <v>870</v>
      </c>
      <c r="B95" s="21" t="s">
        <v>340</v>
      </c>
      <c r="C95" s="139">
        <v>209</v>
      </c>
      <c r="D95" s="139">
        <v>106</v>
      </c>
      <c r="E95" s="140">
        <v>6</v>
      </c>
    </row>
    <row r="96" spans="1:5" s="42" customFormat="1" ht="15" customHeight="1" x14ac:dyDescent="0.2">
      <c r="A96" s="174" t="s">
        <v>871</v>
      </c>
      <c r="B96" s="168" t="s">
        <v>692</v>
      </c>
      <c r="C96" s="139">
        <v>206</v>
      </c>
      <c r="D96" s="139">
        <v>9</v>
      </c>
      <c r="E96" s="140">
        <v>8</v>
      </c>
    </row>
    <row r="97" spans="1:5" s="42" customFormat="1" ht="15" customHeight="1" x14ac:dyDescent="0.2">
      <c r="A97" s="174" t="s">
        <v>872</v>
      </c>
      <c r="B97" s="21" t="s">
        <v>95</v>
      </c>
      <c r="C97" s="139">
        <v>205</v>
      </c>
      <c r="D97" s="139">
        <v>23</v>
      </c>
      <c r="E97" s="140">
        <v>9</v>
      </c>
    </row>
    <row r="98" spans="1:5" s="42" customFormat="1" ht="15" customHeight="1" x14ac:dyDescent="0.2">
      <c r="A98" s="174" t="s">
        <v>909</v>
      </c>
      <c r="B98" s="21" t="s">
        <v>263</v>
      </c>
      <c r="C98" s="139">
        <v>204</v>
      </c>
      <c r="D98" s="139">
        <v>105</v>
      </c>
      <c r="E98" s="140">
        <v>7</v>
      </c>
    </row>
    <row r="99" spans="1:5" s="42" customFormat="1" ht="15" customHeight="1" x14ac:dyDescent="0.2">
      <c r="A99" s="174"/>
      <c r="B99" s="21" t="s">
        <v>96</v>
      </c>
      <c r="C99" s="139">
        <v>204</v>
      </c>
      <c r="D99" s="139">
        <v>56</v>
      </c>
      <c r="E99" s="140">
        <v>8</v>
      </c>
    </row>
    <row r="100" spans="1:5" s="42" customFormat="1" ht="15" customHeight="1" x14ac:dyDescent="0.2">
      <c r="A100" s="174"/>
      <c r="B100" s="21" t="s">
        <v>29</v>
      </c>
      <c r="C100" s="139">
        <v>204</v>
      </c>
      <c r="D100" s="139">
        <v>35</v>
      </c>
      <c r="E100" s="140">
        <v>11</v>
      </c>
    </row>
    <row r="101" spans="1:5" s="42" customFormat="1" ht="15" customHeight="1" x14ac:dyDescent="0.2">
      <c r="A101" s="174"/>
      <c r="B101" s="21" t="s">
        <v>97</v>
      </c>
      <c r="C101" s="139">
        <v>204</v>
      </c>
      <c r="D101" s="139">
        <v>1</v>
      </c>
      <c r="E101" s="140">
        <v>5</v>
      </c>
    </row>
    <row r="102" spans="1:5" s="42" customFormat="1" ht="15" customHeight="1" x14ac:dyDescent="0.2">
      <c r="A102" s="174" t="s">
        <v>514</v>
      </c>
      <c r="B102" s="21" t="s">
        <v>13</v>
      </c>
      <c r="C102" s="139">
        <v>203</v>
      </c>
      <c r="D102" s="139">
        <v>54</v>
      </c>
      <c r="E102" s="140">
        <v>11</v>
      </c>
    </row>
    <row r="103" spans="1:5" s="42" customFormat="1" ht="15" customHeight="1" x14ac:dyDescent="0.2">
      <c r="A103" s="174"/>
      <c r="B103" s="21" t="s">
        <v>98</v>
      </c>
      <c r="C103" s="139">
        <v>203</v>
      </c>
      <c r="D103" s="139">
        <v>40</v>
      </c>
      <c r="E103" s="140">
        <v>10</v>
      </c>
    </row>
    <row r="104" spans="1:5" s="42" customFormat="1" ht="15" customHeight="1" x14ac:dyDescent="0.2">
      <c r="A104" s="174" t="s">
        <v>602</v>
      </c>
      <c r="B104" s="21" t="s">
        <v>260</v>
      </c>
      <c r="C104" s="139">
        <v>198</v>
      </c>
      <c r="D104" s="139">
        <v>9</v>
      </c>
      <c r="E104" s="141">
        <v>17</v>
      </c>
    </row>
    <row r="105" spans="1:5" s="42" customFormat="1" ht="15" customHeight="1" x14ac:dyDescent="0.2">
      <c r="A105" s="174" t="s">
        <v>809</v>
      </c>
      <c r="B105" s="168" t="s">
        <v>736</v>
      </c>
      <c r="C105" s="139">
        <v>197</v>
      </c>
      <c r="D105" s="139">
        <v>29</v>
      </c>
      <c r="E105" s="140">
        <v>6</v>
      </c>
    </row>
    <row r="106" spans="1:5" s="42" customFormat="1" ht="15" customHeight="1" x14ac:dyDescent="0.2">
      <c r="A106" s="174"/>
      <c r="B106" s="21" t="s">
        <v>250</v>
      </c>
      <c r="C106" s="139">
        <v>197</v>
      </c>
      <c r="D106" s="139">
        <v>7</v>
      </c>
      <c r="E106" s="141">
        <v>11</v>
      </c>
    </row>
    <row r="107" spans="1:5" s="42" customFormat="1" ht="15" customHeight="1" x14ac:dyDescent="0.2">
      <c r="A107" s="174" t="s">
        <v>810</v>
      </c>
      <c r="B107" s="21" t="s">
        <v>335</v>
      </c>
      <c r="C107" s="139">
        <v>196</v>
      </c>
      <c r="D107" s="139">
        <v>7</v>
      </c>
      <c r="E107" s="140">
        <v>10</v>
      </c>
    </row>
    <row r="108" spans="1:5" s="42" customFormat="1" ht="15" customHeight="1" x14ac:dyDescent="0.2">
      <c r="A108" s="174" t="s">
        <v>764</v>
      </c>
      <c r="B108" s="168" t="s">
        <v>662</v>
      </c>
      <c r="C108" s="139">
        <v>195</v>
      </c>
      <c r="D108" s="139">
        <v>70</v>
      </c>
      <c r="E108" s="140">
        <v>8</v>
      </c>
    </row>
    <row r="109" spans="1:5" s="42" customFormat="1" ht="15" customHeight="1" x14ac:dyDescent="0.2">
      <c r="A109" s="174"/>
      <c r="B109" s="21" t="s">
        <v>47</v>
      </c>
      <c r="C109" s="139">
        <v>195</v>
      </c>
      <c r="D109" s="139">
        <v>3</v>
      </c>
      <c r="E109" s="140">
        <v>10</v>
      </c>
    </row>
    <row r="110" spans="1:5" s="42" customFormat="1" ht="15" customHeight="1" x14ac:dyDescent="0.2">
      <c r="A110" s="174" t="s">
        <v>603</v>
      </c>
      <c r="B110" s="168" t="s">
        <v>737</v>
      </c>
      <c r="C110" s="139">
        <v>191</v>
      </c>
      <c r="D110" s="139">
        <v>19</v>
      </c>
      <c r="E110" s="140">
        <v>6</v>
      </c>
    </row>
    <row r="111" spans="1:5" s="42" customFormat="1" ht="15" customHeight="1" x14ac:dyDescent="0.2">
      <c r="A111" s="174" t="s">
        <v>910</v>
      </c>
      <c r="B111" s="21" t="s">
        <v>33</v>
      </c>
      <c r="C111" s="139">
        <v>184</v>
      </c>
      <c r="D111" s="139">
        <v>23</v>
      </c>
      <c r="E111" s="140">
        <v>21</v>
      </c>
    </row>
    <row r="112" spans="1:5" s="42" customFormat="1" ht="15" customHeight="1" x14ac:dyDescent="0.2">
      <c r="A112" s="174" t="s">
        <v>765</v>
      </c>
      <c r="B112" s="21" t="s">
        <v>99</v>
      </c>
      <c r="C112" s="139">
        <v>180</v>
      </c>
      <c r="D112" s="139">
        <v>36</v>
      </c>
      <c r="E112" s="140">
        <v>7</v>
      </c>
    </row>
    <row r="113" spans="1:5" s="42" customFormat="1" ht="15" customHeight="1" x14ac:dyDescent="0.2">
      <c r="A113" s="174" t="s">
        <v>911</v>
      </c>
      <c r="B113" s="21" t="s">
        <v>320</v>
      </c>
      <c r="C113" s="139">
        <v>179</v>
      </c>
      <c r="D113" s="139">
        <v>38</v>
      </c>
      <c r="E113" s="140">
        <v>5</v>
      </c>
    </row>
    <row r="114" spans="1:5" s="42" customFormat="1" ht="15" customHeight="1" x14ac:dyDescent="0.2">
      <c r="A114" s="174"/>
      <c r="B114" s="21" t="s">
        <v>279</v>
      </c>
      <c r="C114" s="139">
        <v>179</v>
      </c>
      <c r="D114" s="139">
        <v>10</v>
      </c>
      <c r="E114" s="140">
        <v>7</v>
      </c>
    </row>
    <row r="115" spans="1:5" s="42" customFormat="1" ht="15" customHeight="1" x14ac:dyDescent="0.2">
      <c r="A115" s="174" t="s">
        <v>912</v>
      </c>
      <c r="B115" s="168" t="s">
        <v>539</v>
      </c>
      <c r="C115" s="139">
        <v>176</v>
      </c>
      <c r="D115" s="139">
        <v>54</v>
      </c>
      <c r="E115" s="140">
        <v>9</v>
      </c>
    </row>
    <row r="116" spans="1:5" s="42" customFormat="1" ht="15" customHeight="1" x14ac:dyDescent="0.2">
      <c r="A116" s="174"/>
      <c r="B116" s="168" t="s">
        <v>525</v>
      </c>
      <c r="C116" s="139">
        <v>176</v>
      </c>
      <c r="D116" s="139">
        <v>53</v>
      </c>
      <c r="E116" s="140">
        <v>6</v>
      </c>
    </row>
    <row r="117" spans="1:5" s="42" customFormat="1" ht="15" customHeight="1" x14ac:dyDescent="0.2">
      <c r="A117" s="174" t="s">
        <v>913</v>
      </c>
      <c r="B117" s="21" t="s">
        <v>100</v>
      </c>
      <c r="C117" s="139">
        <v>174</v>
      </c>
      <c r="D117" s="139">
        <v>52</v>
      </c>
      <c r="E117" s="140">
        <v>8</v>
      </c>
    </row>
    <row r="118" spans="1:5" s="42" customFormat="1" ht="15" customHeight="1" x14ac:dyDescent="0.2">
      <c r="A118" s="174"/>
      <c r="B118" s="21" t="s">
        <v>35</v>
      </c>
      <c r="C118" s="139">
        <v>174</v>
      </c>
      <c r="D118" s="139">
        <v>15</v>
      </c>
      <c r="E118" s="140">
        <v>14</v>
      </c>
    </row>
    <row r="119" spans="1:5" s="42" customFormat="1" ht="15" customHeight="1" x14ac:dyDescent="0.2">
      <c r="A119" s="174" t="s">
        <v>873</v>
      </c>
      <c r="B119" s="168" t="s">
        <v>500</v>
      </c>
      <c r="C119" s="139">
        <v>173</v>
      </c>
      <c r="D119" s="139">
        <v>8</v>
      </c>
      <c r="E119" s="140">
        <v>7</v>
      </c>
    </row>
    <row r="120" spans="1:5" s="42" customFormat="1" ht="15" customHeight="1" x14ac:dyDescent="0.2">
      <c r="A120" s="174"/>
      <c r="B120" s="168" t="s">
        <v>632</v>
      </c>
      <c r="C120" s="139">
        <v>173</v>
      </c>
      <c r="D120" s="139">
        <v>3</v>
      </c>
      <c r="E120" s="140">
        <v>9</v>
      </c>
    </row>
    <row r="121" spans="1:5" s="42" customFormat="1" ht="15" customHeight="1" x14ac:dyDescent="0.2">
      <c r="A121" s="174" t="s">
        <v>580</v>
      </c>
      <c r="B121" s="21" t="s">
        <v>14</v>
      </c>
      <c r="C121" s="139">
        <v>172</v>
      </c>
      <c r="D121" s="139">
        <v>28</v>
      </c>
      <c r="E121" s="140">
        <v>6</v>
      </c>
    </row>
    <row r="122" spans="1:5" s="42" customFormat="1" ht="15" customHeight="1" x14ac:dyDescent="0.2">
      <c r="A122" s="174" t="s">
        <v>811</v>
      </c>
      <c r="B122" s="168" t="s">
        <v>640</v>
      </c>
      <c r="C122" s="139">
        <v>167</v>
      </c>
      <c r="D122" s="139">
        <v>26</v>
      </c>
      <c r="E122" s="140">
        <v>5</v>
      </c>
    </row>
    <row r="123" spans="1:5" s="42" customFormat="1" ht="15" customHeight="1" x14ac:dyDescent="0.2">
      <c r="A123" s="174"/>
      <c r="B123" s="21" t="s">
        <v>101</v>
      </c>
      <c r="C123" s="139">
        <v>167</v>
      </c>
      <c r="D123" s="139">
        <v>1</v>
      </c>
      <c r="E123" s="140">
        <v>7</v>
      </c>
    </row>
    <row r="124" spans="1:5" s="42" customFormat="1" ht="15" customHeight="1" x14ac:dyDescent="0.2">
      <c r="A124" s="174" t="s">
        <v>874</v>
      </c>
      <c r="B124" s="21" t="s">
        <v>45</v>
      </c>
      <c r="C124" s="139">
        <v>165</v>
      </c>
      <c r="D124" s="139">
        <v>18</v>
      </c>
      <c r="E124" s="140">
        <v>9</v>
      </c>
    </row>
    <row r="125" spans="1:5" s="42" customFormat="1" ht="15" customHeight="1" x14ac:dyDescent="0.2">
      <c r="A125" s="174" t="s">
        <v>812</v>
      </c>
      <c r="B125" s="168" t="s">
        <v>734</v>
      </c>
      <c r="C125" s="139">
        <v>157</v>
      </c>
      <c r="D125" s="139">
        <v>10</v>
      </c>
      <c r="E125" s="140">
        <v>6</v>
      </c>
    </row>
    <row r="126" spans="1:5" s="42" customFormat="1" ht="15" customHeight="1" x14ac:dyDescent="0.2">
      <c r="A126" s="174"/>
      <c r="B126" s="21" t="s">
        <v>102</v>
      </c>
      <c r="C126" s="139">
        <v>157</v>
      </c>
      <c r="D126" s="139">
        <v>8</v>
      </c>
      <c r="E126" s="140">
        <v>8</v>
      </c>
    </row>
    <row r="127" spans="1:5" s="42" customFormat="1" ht="15" customHeight="1" x14ac:dyDescent="0.2">
      <c r="A127" s="174" t="s">
        <v>914</v>
      </c>
      <c r="B127" s="21" t="s">
        <v>103</v>
      </c>
      <c r="C127" s="139">
        <v>154</v>
      </c>
      <c r="D127" s="139">
        <v>109</v>
      </c>
      <c r="E127" s="140">
        <v>5</v>
      </c>
    </row>
    <row r="128" spans="1:5" s="42" customFormat="1" ht="15" customHeight="1" x14ac:dyDescent="0.2">
      <c r="A128" s="174"/>
      <c r="B128" s="21" t="s">
        <v>413</v>
      </c>
      <c r="C128" s="139">
        <v>154</v>
      </c>
      <c r="D128" s="139">
        <v>45</v>
      </c>
      <c r="E128" s="140">
        <v>7</v>
      </c>
    </row>
    <row r="129" spans="1:5" s="42" customFormat="1" ht="15" customHeight="1" x14ac:dyDescent="0.2">
      <c r="A129" s="174"/>
      <c r="B129" s="168" t="s">
        <v>492</v>
      </c>
      <c r="C129" s="139">
        <v>154</v>
      </c>
      <c r="D129" s="139">
        <v>0</v>
      </c>
      <c r="E129" s="140">
        <v>10</v>
      </c>
    </row>
    <row r="130" spans="1:5" s="42" customFormat="1" ht="15" customHeight="1" x14ac:dyDescent="0.2">
      <c r="A130" s="174" t="s">
        <v>915</v>
      </c>
      <c r="B130" s="21" t="s">
        <v>16</v>
      </c>
      <c r="C130" s="139">
        <v>152</v>
      </c>
      <c r="D130" s="139">
        <v>20</v>
      </c>
      <c r="E130" s="140">
        <v>7</v>
      </c>
    </row>
    <row r="131" spans="1:5" s="42" customFormat="1" ht="15" customHeight="1" x14ac:dyDescent="0.2">
      <c r="A131" s="174"/>
      <c r="B131" s="21" t="s">
        <v>310</v>
      </c>
      <c r="C131" s="139">
        <v>152</v>
      </c>
      <c r="D131" s="139">
        <v>0</v>
      </c>
      <c r="E131" s="140">
        <v>17</v>
      </c>
    </row>
    <row r="132" spans="1:5" s="42" customFormat="1" ht="15" customHeight="1" x14ac:dyDescent="0.2">
      <c r="A132" s="174" t="s">
        <v>766</v>
      </c>
      <c r="B132" s="168" t="s">
        <v>570</v>
      </c>
      <c r="C132" s="139">
        <v>151</v>
      </c>
      <c r="D132" s="139">
        <v>35</v>
      </c>
      <c r="E132" s="140">
        <v>8</v>
      </c>
    </row>
    <row r="133" spans="1:5" s="42" customFormat="1" ht="15" customHeight="1" x14ac:dyDescent="0.2">
      <c r="A133" s="174" t="s">
        <v>916</v>
      </c>
      <c r="B133" s="21" t="s">
        <v>292</v>
      </c>
      <c r="C133" s="139">
        <v>150</v>
      </c>
      <c r="D133" s="139">
        <v>15</v>
      </c>
      <c r="E133" s="140">
        <v>6</v>
      </c>
    </row>
    <row r="134" spans="1:5" s="42" customFormat="1" ht="15" customHeight="1" x14ac:dyDescent="0.2">
      <c r="A134" s="174"/>
      <c r="B134" s="21" t="s">
        <v>426</v>
      </c>
      <c r="C134" s="139">
        <v>150</v>
      </c>
      <c r="D134" s="139">
        <v>0</v>
      </c>
      <c r="E134" s="140">
        <v>6</v>
      </c>
    </row>
    <row r="135" spans="1:5" s="42" customFormat="1" ht="15" customHeight="1" x14ac:dyDescent="0.2">
      <c r="A135" s="174" t="s">
        <v>749</v>
      </c>
      <c r="B135" s="21" t="s">
        <v>104</v>
      </c>
      <c r="C135" s="139">
        <v>149</v>
      </c>
      <c r="D135" s="139">
        <v>50</v>
      </c>
      <c r="E135" s="140">
        <v>10</v>
      </c>
    </row>
    <row r="136" spans="1:5" s="42" customFormat="1" ht="15" customHeight="1" x14ac:dyDescent="0.2">
      <c r="A136" s="174" t="s">
        <v>704</v>
      </c>
      <c r="B136" s="21" t="s">
        <v>105</v>
      </c>
      <c r="C136" s="139">
        <v>141</v>
      </c>
      <c r="D136" s="139">
        <v>6</v>
      </c>
      <c r="E136" s="140">
        <v>12</v>
      </c>
    </row>
    <row r="137" spans="1:5" s="42" customFormat="1" ht="15" customHeight="1" x14ac:dyDescent="0.2">
      <c r="A137" s="174" t="s">
        <v>875</v>
      </c>
      <c r="B137" s="168" t="s">
        <v>735</v>
      </c>
      <c r="C137" s="139">
        <v>137</v>
      </c>
      <c r="D137" s="139">
        <v>5</v>
      </c>
      <c r="E137" s="140">
        <v>6</v>
      </c>
    </row>
    <row r="138" spans="1:5" s="42" customFormat="1" ht="15" customHeight="1" x14ac:dyDescent="0.2">
      <c r="A138" s="174" t="s">
        <v>813</v>
      </c>
      <c r="B138" s="21" t="s">
        <v>106</v>
      </c>
      <c r="C138" s="139">
        <v>136</v>
      </c>
      <c r="D138" s="139">
        <v>21</v>
      </c>
      <c r="E138" s="140">
        <v>8</v>
      </c>
    </row>
    <row r="139" spans="1:5" s="42" customFormat="1" ht="15" customHeight="1" x14ac:dyDescent="0.2">
      <c r="A139" s="174" t="s">
        <v>876</v>
      </c>
      <c r="B139" s="21" t="s">
        <v>107</v>
      </c>
      <c r="C139" s="139">
        <v>135</v>
      </c>
      <c r="D139" s="139">
        <v>6</v>
      </c>
      <c r="E139" s="140">
        <v>14</v>
      </c>
    </row>
    <row r="140" spans="1:5" s="42" customFormat="1" ht="15" customHeight="1" x14ac:dyDescent="0.2">
      <c r="A140" s="174" t="s">
        <v>917</v>
      </c>
      <c r="B140" s="21" t="s">
        <v>326</v>
      </c>
      <c r="C140" s="139">
        <v>134</v>
      </c>
      <c r="D140" s="139">
        <v>29</v>
      </c>
      <c r="E140" s="140">
        <v>5</v>
      </c>
    </row>
    <row r="141" spans="1:5" s="42" customFormat="1" ht="15" customHeight="1" x14ac:dyDescent="0.2">
      <c r="A141" s="174" t="s">
        <v>877</v>
      </c>
      <c r="B141" s="21" t="s">
        <v>108</v>
      </c>
      <c r="C141" s="139">
        <v>133</v>
      </c>
      <c r="D141" s="139">
        <v>45</v>
      </c>
      <c r="E141" s="140">
        <v>10</v>
      </c>
    </row>
    <row r="142" spans="1:5" s="42" customFormat="1" ht="15" customHeight="1" x14ac:dyDescent="0.2">
      <c r="A142" s="174"/>
      <c r="B142" s="142" t="s">
        <v>26</v>
      </c>
      <c r="C142" s="143">
        <v>133</v>
      </c>
      <c r="D142" s="143">
        <v>21</v>
      </c>
      <c r="E142" s="141">
        <v>6</v>
      </c>
    </row>
    <row r="143" spans="1:5" s="42" customFormat="1" ht="15" customHeight="1" x14ac:dyDescent="0.2">
      <c r="A143" s="174" t="s">
        <v>918</v>
      </c>
      <c r="B143" s="168" t="s">
        <v>594</v>
      </c>
      <c r="C143" s="139">
        <v>131</v>
      </c>
      <c r="D143" s="139">
        <v>25</v>
      </c>
      <c r="E143" s="140">
        <v>9</v>
      </c>
    </row>
    <row r="144" spans="1:5" s="42" customFormat="1" ht="15" customHeight="1" x14ac:dyDescent="0.2">
      <c r="A144" s="174"/>
      <c r="B144" s="21" t="s">
        <v>109</v>
      </c>
      <c r="C144" s="139">
        <v>131</v>
      </c>
      <c r="D144" s="139">
        <v>10</v>
      </c>
      <c r="E144" s="140">
        <v>4</v>
      </c>
    </row>
    <row r="145" spans="1:5" s="42" customFormat="1" ht="15" customHeight="1" x14ac:dyDescent="0.2">
      <c r="A145" s="174"/>
      <c r="B145" s="168" t="s">
        <v>623</v>
      </c>
      <c r="C145" s="139">
        <v>131</v>
      </c>
      <c r="D145" s="139">
        <v>5</v>
      </c>
      <c r="E145" s="140">
        <v>9</v>
      </c>
    </row>
    <row r="146" spans="1:5" s="42" customFormat="1" ht="15" customHeight="1" x14ac:dyDescent="0.2">
      <c r="A146" s="174" t="s">
        <v>919</v>
      </c>
      <c r="B146" s="21" t="s">
        <v>46</v>
      </c>
      <c r="C146" s="139">
        <v>129</v>
      </c>
      <c r="D146" s="139">
        <v>12</v>
      </c>
      <c r="E146" s="140">
        <v>8</v>
      </c>
    </row>
    <row r="147" spans="1:5" s="42" customFormat="1" ht="15" customHeight="1" x14ac:dyDescent="0.2">
      <c r="A147" s="174" t="s">
        <v>767</v>
      </c>
      <c r="B147" s="168" t="s">
        <v>738</v>
      </c>
      <c r="C147" s="139">
        <v>126</v>
      </c>
      <c r="D147" s="139">
        <v>14</v>
      </c>
      <c r="E147" s="140">
        <v>6</v>
      </c>
    </row>
    <row r="148" spans="1:5" s="42" customFormat="1" ht="15" customHeight="1" x14ac:dyDescent="0.2">
      <c r="A148" s="174" t="s">
        <v>814</v>
      </c>
      <c r="B148" s="168" t="s">
        <v>528</v>
      </c>
      <c r="C148" s="139">
        <v>125</v>
      </c>
      <c r="D148" s="139">
        <v>17</v>
      </c>
      <c r="E148" s="140">
        <v>6</v>
      </c>
    </row>
    <row r="149" spans="1:5" s="42" customFormat="1" ht="15" customHeight="1" x14ac:dyDescent="0.2">
      <c r="A149" s="174"/>
      <c r="B149" s="168" t="s">
        <v>625</v>
      </c>
      <c r="C149" s="139">
        <v>125</v>
      </c>
      <c r="D149" s="139">
        <v>9</v>
      </c>
      <c r="E149" s="140">
        <v>4</v>
      </c>
    </row>
    <row r="150" spans="1:5" s="42" customFormat="1" ht="15" customHeight="1" x14ac:dyDescent="0.2">
      <c r="A150" s="174" t="s">
        <v>920</v>
      </c>
      <c r="B150" s="21" t="s">
        <v>110</v>
      </c>
      <c r="C150" s="139">
        <v>123</v>
      </c>
      <c r="D150" s="139">
        <v>7</v>
      </c>
      <c r="E150" s="140">
        <v>4</v>
      </c>
    </row>
    <row r="151" spans="1:5" s="42" customFormat="1" ht="15" customHeight="1" x14ac:dyDescent="0.2">
      <c r="A151" s="174" t="s">
        <v>878</v>
      </c>
      <c r="B151" s="21" t="s">
        <v>127</v>
      </c>
      <c r="C151" s="139">
        <v>120</v>
      </c>
      <c r="D151" s="139">
        <v>7</v>
      </c>
      <c r="E151" s="140">
        <v>6</v>
      </c>
    </row>
    <row r="152" spans="1:5" s="42" customFormat="1" ht="15" customHeight="1" x14ac:dyDescent="0.2">
      <c r="A152" s="174"/>
      <c r="B152" s="21" t="s">
        <v>111</v>
      </c>
      <c r="C152" s="139">
        <v>120</v>
      </c>
      <c r="D152" s="139">
        <v>6</v>
      </c>
      <c r="E152" s="140">
        <v>6</v>
      </c>
    </row>
    <row r="153" spans="1:5" s="42" customFormat="1" ht="15" customHeight="1" x14ac:dyDescent="0.2">
      <c r="A153" s="174" t="s">
        <v>921</v>
      </c>
      <c r="B153" s="21" t="s">
        <v>112</v>
      </c>
      <c r="C153" s="139">
        <v>119</v>
      </c>
      <c r="D153" s="139">
        <v>55</v>
      </c>
      <c r="E153" s="140">
        <v>4</v>
      </c>
    </row>
    <row r="154" spans="1:5" s="42" customFormat="1" ht="15" customHeight="1" x14ac:dyDescent="0.2">
      <c r="A154" s="174"/>
      <c r="B154" s="21" t="s">
        <v>56</v>
      </c>
      <c r="C154" s="139">
        <v>119</v>
      </c>
      <c r="D154" s="139">
        <v>27</v>
      </c>
      <c r="E154" s="140">
        <v>11</v>
      </c>
    </row>
    <row r="155" spans="1:5" s="42" customFormat="1" ht="15" customHeight="1" x14ac:dyDescent="0.2">
      <c r="A155" s="174"/>
      <c r="B155" s="21" t="s">
        <v>264</v>
      </c>
      <c r="C155" s="139">
        <v>119</v>
      </c>
      <c r="D155" s="139">
        <v>10</v>
      </c>
      <c r="E155" s="140">
        <v>6</v>
      </c>
    </row>
    <row r="156" spans="1:5" s="42" customFormat="1" ht="15" customHeight="1" x14ac:dyDescent="0.2">
      <c r="A156" s="174" t="s">
        <v>815</v>
      </c>
      <c r="B156" s="21" t="s">
        <v>31</v>
      </c>
      <c r="C156" s="139">
        <v>113</v>
      </c>
      <c r="D156" s="139">
        <v>7</v>
      </c>
      <c r="E156" s="140">
        <v>6</v>
      </c>
    </row>
    <row r="157" spans="1:5" s="42" customFormat="1" ht="15" customHeight="1" x14ac:dyDescent="0.2">
      <c r="A157" s="174" t="s">
        <v>816</v>
      </c>
      <c r="B157" s="21" t="s">
        <v>412</v>
      </c>
      <c r="C157" s="139">
        <v>112</v>
      </c>
      <c r="D157" s="139">
        <v>16</v>
      </c>
      <c r="E157" s="140">
        <v>10</v>
      </c>
    </row>
    <row r="158" spans="1:5" s="42" customFormat="1" ht="15" customHeight="1" x14ac:dyDescent="0.2">
      <c r="A158" s="174" t="s">
        <v>879</v>
      </c>
      <c r="B158" s="21" t="s">
        <v>253</v>
      </c>
      <c r="C158" s="139">
        <v>110</v>
      </c>
      <c r="D158" s="139">
        <v>1</v>
      </c>
      <c r="E158" s="141">
        <v>6</v>
      </c>
    </row>
    <row r="159" spans="1:5" s="42" customFormat="1" ht="15" customHeight="1" x14ac:dyDescent="0.2">
      <c r="A159" s="174" t="s">
        <v>817</v>
      </c>
      <c r="B159" s="168" t="s">
        <v>743</v>
      </c>
      <c r="C159" s="139">
        <v>109</v>
      </c>
      <c r="D159" s="139">
        <v>0</v>
      </c>
      <c r="E159" s="140">
        <v>4</v>
      </c>
    </row>
    <row r="160" spans="1:5" s="42" customFormat="1" ht="15" customHeight="1" x14ac:dyDescent="0.2">
      <c r="A160" s="174" t="s">
        <v>768</v>
      </c>
      <c r="B160" s="21" t="s">
        <v>261</v>
      </c>
      <c r="C160" s="139">
        <v>108</v>
      </c>
      <c r="D160" s="139">
        <v>8</v>
      </c>
      <c r="E160" s="141">
        <v>8</v>
      </c>
    </row>
    <row r="161" spans="1:5" s="42" customFormat="1" ht="15" customHeight="1" x14ac:dyDescent="0.2">
      <c r="A161" s="174" t="s">
        <v>880</v>
      </c>
      <c r="B161" s="168" t="s">
        <v>628</v>
      </c>
      <c r="C161" s="139">
        <v>106</v>
      </c>
      <c r="D161" s="139">
        <v>13</v>
      </c>
      <c r="E161" s="140">
        <v>10</v>
      </c>
    </row>
    <row r="162" spans="1:5" s="42" customFormat="1" ht="15" customHeight="1" x14ac:dyDescent="0.2">
      <c r="A162" s="174"/>
      <c r="B162" s="21" t="s">
        <v>30</v>
      </c>
      <c r="C162" s="139">
        <v>106</v>
      </c>
      <c r="D162" s="139">
        <v>8</v>
      </c>
      <c r="E162" s="140">
        <v>6</v>
      </c>
    </row>
    <row r="163" spans="1:5" s="42" customFormat="1" ht="15" customHeight="1" x14ac:dyDescent="0.2">
      <c r="A163" s="174"/>
      <c r="B163" s="21" t="s">
        <v>312</v>
      </c>
      <c r="C163" s="139">
        <v>106</v>
      </c>
      <c r="D163" s="139">
        <v>6</v>
      </c>
      <c r="E163" s="140">
        <v>7</v>
      </c>
    </row>
    <row r="164" spans="1:5" s="42" customFormat="1" ht="15" customHeight="1" x14ac:dyDescent="0.2">
      <c r="A164" s="174" t="s">
        <v>881</v>
      </c>
      <c r="B164" s="21" t="s">
        <v>113</v>
      </c>
      <c r="C164" s="139">
        <v>105</v>
      </c>
      <c r="D164" s="139">
        <v>1</v>
      </c>
      <c r="E164" s="140">
        <v>4</v>
      </c>
    </row>
    <row r="165" spans="1:5" s="42" customFormat="1" ht="15" customHeight="1" x14ac:dyDescent="0.2">
      <c r="A165" s="174" t="s">
        <v>922</v>
      </c>
      <c r="B165" s="21" t="s">
        <v>114</v>
      </c>
      <c r="C165" s="139">
        <v>104</v>
      </c>
      <c r="D165" s="139">
        <v>8</v>
      </c>
      <c r="E165" s="140">
        <v>10</v>
      </c>
    </row>
    <row r="166" spans="1:5" s="42" customFormat="1" ht="15" customHeight="1" x14ac:dyDescent="0.2">
      <c r="A166" s="174"/>
      <c r="B166" s="168" t="s">
        <v>576</v>
      </c>
      <c r="C166" s="139">
        <v>104</v>
      </c>
      <c r="D166" s="139">
        <v>0</v>
      </c>
      <c r="E166" s="140">
        <v>3</v>
      </c>
    </row>
    <row r="167" spans="1:5" s="42" customFormat="1" ht="15" customHeight="1" x14ac:dyDescent="0.2">
      <c r="A167" s="174" t="s">
        <v>923</v>
      </c>
      <c r="B167" s="21" t="s">
        <v>115</v>
      </c>
      <c r="C167" s="139">
        <v>103</v>
      </c>
      <c r="D167" s="139">
        <v>68</v>
      </c>
      <c r="E167" s="140">
        <v>7</v>
      </c>
    </row>
    <row r="168" spans="1:5" s="42" customFormat="1" ht="15" customHeight="1" x14ac:dyDescent="0.2">
      <c r="A168" s="174"/>
      <c r="B168" s="168" t="s">
        <v>741</v>
      </c>
      <c r="C168" s="139">
        <v>103</v>
      </c>
      <c r="D168" s="139">
        <v>12</v>
      </c>
      <c r="E168" s="140">
        <v>4</v>
      </c>
    </row>
    <row r="169" spans="1:5" s="42" customFormat="1" ht="15" customHeight="1" x14ac:dyDescent="0.2">
      <c r="A169" s="174"/>
      <c r="B169" s="21" t="s">
        <v>116</v>
      </c>
      <c r="C169" s="139">
        <v>103</v>
      </c>
      <c r="D169" s="139">
        <v>2</v>
      </c>
      <c r="E169" s="140">
        <v>5</v>
      </c>
    </row>
    <row r="170" spans="1:5" s="42" customFormat="1" ht="15" customHeight="1" x14ac:dyDescent="0.2">
      <c r="A170" s="174"/>
      <c r="B170" s="21" t="s">
        <v>117</v>
      </c>
      <c r="C170" s="139">
        <v>103</v>
      </c>
      <c r="D170" s="139">
        <v>0</v>
      </c>
      <c r="E170" s="140">
        <v>7</v>
      </c>
    </row>
    <row r="171" spans="1:5" s="42" customFormat="1" ht="15" customHeight="1" x14ac:dyDescent="0.2">
      <c r="A171" s="174" t="s">
        <v>769</v>
      </c>
      <c r="B171" s="21" t="s">
        <v>118</v>
      </c>
      <c r="C171" s="139">
        <v>101</v>
      </c>
      <c r="D171" s="139">
        <v>75</v>
      </c>
      <c r="E171" s="140">
        <v>11</v>
      </c>
    </row>
    <row r="172" spans="1:5" s="42" customFormat="1" ht="15" customHeight="1" x14ac:dyDescent="0.2">
      <c r="A172" s="174"/>
      <c r="B172" s="21" t="s">
        <v>119</v>
      </c>
      <c r="C172" s="139">
        <v>101</v>
      </c>
      <c r="D172" s="139">
        <v>10</v>
      </c>
      <c r="E172" s="140">
        <v>5</v>
      </c>
    </row>
    <row r="173" spans="1:5" s="42" customFormat="1" ht="15" customHeight="1" x14ac:dyDescent="0.2">
      <c r="A173" s="174"/>
      <c r="B173" s="21" t="s">
        <v>248</v>
      </c>
      <c r="C173" s="139">
        <v>101</v>
      </c>
      <c r="D173" s="139">
        <v>3</v>
      </c>
      <c r="E173" s="141">
        <v>9</v>
      </c>
    </row>
    <row r="174" spans="1:5" s="42" customFormat="1" ht="15" customHeight="1" x14ac:dyDescent="0.2">
      <c r="A174" s="174" t="s">
        <v>882</v>
      </c>
      <c r="B174" s="21" t="s">
        <v>120</v>
      </c>
      <c r="C174" s="139">
        <v>100</v>
      </c>
      <c r="D174" s="139">
        <v>25</v>
      </c>
      <c r="E174" s="140">
        <v>7</v>
      </c>
    </row>
    <row r="175" spans="1:5" s="42" customFormat="1" ht="15" customHeight="1" x14ac:dyDescent="0.2">
      <c r="A175" s="174" t="s">
        <v>770</v>
      </c>
      <c r="B175" s="21" t="s">
        <v>121</v>
      </c>
      <c r="C175" s="139">
        <v>99</v>
      </c>
      <c r="D175" s="139">
        <v>0</v>
      </c>
      <c r="E175" s="140">
        <v>5</v>
      </c>
    </row>
    <row r="176" spans="1:5" s="42" customFormat="1" ht="15" customHeight="1" x14ac:dyDescent="0.2">
      <c r="A176" s="174" t="s">
        <v>883</v>
      </c>
      <c r="B176" s="168" t="s">
        <v>742</v>
      </c>
      <c r="C176" s="139">
        <v>98</v>
      </c>
      <c r="D176" s="139">
        <v>20</v>
      </c>
      <c r="E176" s="140">
        <v>4</v>
      </c>
    </row>
    <row r="177" spans="1:5" s="42" customFormat="1" ht="15" customHeight="1" x14ac:dyDescent="0.2">
      <c r="A177" s="174" t="s">
        <v>818</v>
      </c>
      <c r="B177" s="168" t="s">
        <v>494</v>
      </c>
      <c r="C177" s="139">
        <v>97</v>
      </c>
      <c r="D177" s="139">
        <v>30</v>
      </c>
      <c r="E177" s="140">
        <v>4</v>
      </c>
    </row>
    <row r="178" spans="1:5" s="42" customFormat="1" ht="15" customHeight="1" x14ac:dyDescent="0.2">
      <c r="A178" s="174"/>
      <c r="B178" s="21" t="s">
        <v>122</v>
      </c>
      <c r="C178" s="139">
        <v>97</v>
      </c>
      <c r="D178" s="139">
        <v>11</v>
      </c>
      <c r="E178" s="140">
        <v>5</v>
      </c>
    </row>
    <row r="179" spans="1:5" s="42" customFormat="1" ht="15" customHeight="1" x14ac:dyDescent="0.2">
      <c r="A179" s="174" t="s">
        <v>884</v>
      </c>
      <c r="B179" s="21" t="s">
        <v>34</v>
      </c>
      <c r="C179" s="139">
        <v>96</v>
      </c>
      <c r="D179" s="139">
        <v>20</v>
      </c>
      <c r="E179" s="140">
        <v>9</v>
      </c>
    </row>
    <row r="180" spans="1:5" s="42" customFormat="1" ht="15" customHeight="1" x14ac:dyDescent="0.2">
      <c r="A180" s="174"/>
      <c r="B180" s="168" t="s">
        <v>693</v>
      </c>
      <c r="C180" s="139">
        <v>96</v>
      </c>
      <c r="D180" s="139">
        <v>8</v>
      </c>
      <c r="E180" s="140">
        <v>5</v>
      </c>
    </row>
    <row r="181" spans="1:5" s="42" customFormat="1" ht="15" customHeight="1" x14ac:dyDescent="0.2">
      <c r="A181" s="174" t="s">
        <v>705</v>
      </c>
      <c r="B181" s="168" t="s">
        <v>501</v>
      </c>
      <c r="C181" s="139">
        <v>95</v>
      </c>
      <c r="D181" s="139">
        <v>47</v>
      </c>
      <c r="E181" s="140">
        <v>3</v>
      </c>
    </row>
    <row r="182" spans="1:5" s="42" customFormat="1" ht="15" customHeight="1" x14ac:dyDescent="0.2">
      <c r="A182" s="174" t="s">
        <v>819</v>
      </c>
      <c r="B182" s="21" t="s">
        <v>123</v>
      </c>
      <c r="C182" s="139">
        <v>93</v>
      </c>
      <c r="D182" s="139">
        <v>13</v>
      </c>
      <c r="E182" s="140">
        <v>6</v>
      </c>
    </row>
    <row r="183" spans="1:5" s="42" customFormat="1" ht="15" customHeight="1" x14ac:dyDescent="0.2">
      <c r="A183" s="174"/>
      <c r="B183" s="21" t="s">
        <v>124</v>
      </c>
      <c r="C183" s="139">
        <v>93</v>
      </c>
      <c r="D183" s="139">
        <v>11</v>
      </c>
      <c r="E183" s="140">
        <v>11</v>
      </c>
    </row>
    <row r="184" spans="1:5" s="42" customFormat="1" ht="15" customHeight="1" x14ac:dyDescent="0.2">
      <c r="A184" s="174" t="s">
        <v>924</v>
      </c>
      <c r="B184" s="21" t="s">
        <v>125</v>
      </c>
      <c r="C184" s="139">
        <v>93</v>
      </c>
      <c r="D184" s="139">
        <v>0</v>
      </c>
      <c r="E184" s="140">
        <v>4</v>
      </c>
    </row>
    <row r="185" spans="1:5" s="42" customFormat="1" ht="15" customHeight="1" x14ac:dyDescent="0.2">
      <c r="A185" s="174" t="s">
        <v>885</v>
      </c>
      <c r="B185" s="168" t="s">
        <v>797</v>
      </c>
      <c r="C185" s="139">
        <v>92</v>
      </c>
      <c r="D185" s="139">
        <v>13</v>
      </c>
      <c r="E185" s="140">
        <v>3</v>
      </c>
    </row>
    <row r="186" spans="1:5" s="42" customFormat="1" ht="15" customHeight="1" x14ac:dyDescent="0.2">
      <c r="A186" s="174" t="s">
        <v>886</v>
      </c>
      <c r="B186" s="21" t="s">
        <v>126</v>
      </c>
      <c r="C186" s="139">
        <v>90</v>
      </c>
      <c r="D186" s="139">
        <v>8</v>
      </c>
      <c r="E186" s="140">
        <v>2</v>
      </c>
    </row>
    <row r="187" spans="1:5" s="42" customFormat="1" ht="15" customHeight="1" x14ac:dyDescent="0.2">
      <c r="A187" s="174" t="s">
        <v>925</v>
      </c>
      <c r="B187" s="168" t="s">
        <v>597</v>
      </c>
      <c r="C187" s="139">
        <v>89</v>
      </c>
      <c r="D187" s="139">
        <v>19</v>
      </c>
      <c r="E187" s="140">
        <v>4</v>
      </c>
    </row>
    <row r="188" spans="1:5" s="42" customFormat="1" ht="15" customHeight="1" x14ac:dyDescent="0.2">
      <c r="A188" s="174"/>
      <c r="B188" s="21" t="s">
        <v>319</v>
      </c>
      <c r="C188" s="139">
        <v>89</v>
      </c>
      <c r="D188" s="139">
        <v>16</v>
      </c>
      <c r="E188" s="140">
        <v>2</v>
      </c>
    </row>
    <row r="189" spans="1:5" s="42" customFormat="1" ht="15" customHeight="1" x14ac:dyDescent="0.2">
      <c r="A189" s="174"/>
      <c r="B189" s="21" t="s">
        <v>405</v>
      </c>
      <c r="C189" s="139">
        <v>89</v>
      </c>
      <c r="D189" s="139">
        <v>5</v>
      </c>
      <c r="E189" s="140">
        <v>2</v>
      </c>
    </row>
    <row r="190" spans="1:5" s="42" customFormat="1" ht="15" customHeight="1" x14ac:dyDescent="0.2">
      <c r="A190" s="174"/>
      <c r="B190" s="21" t="s">
        <v>128</v>
      </c>
      <c r="C190" s="139">
        <v>89</v>
      </c>
      <c r="D190" s="139">
        <v>1</v>
      </c>
      <c r="E190" s="140">
        <v>6</v>
      </c>
    </row>
    <row r="191" spans="1:5" s="42" customFormat="1" ht="15" customHeight="1" x14ac:dyDescent="0.2">
      <c r="A191" s="174" t="s">
        <v>926</v>
      </c>
      <c r="B191" s="21" t="s">
        <v>129</v>
      </c>
      <c r="C191" s="139">
        <v>87</v>
      </c>
      <c r="D191" s="139">
        <v>14</v>
      </c>
      <c r="E191" s="140">
        <v>4</v>
      </c>
    </row>
    <row r="192" spans="1:5" s="42" customFormat="1" ht="15" customHeight="1" x14ac:dyDescent="0.2">
      <c r="A192" s="174"/>
      <c r="B192" s="168" t="s">
        <v>729</v>
      </c>
      <c r="C192" s="139">
        <v>87</v>
      </c>
      <c r="D192" s="139">
        <v>1</v>
      </c>
      <c r="E192" s="140">
        <v>5</v>
      </c>
    </row>
    <row r="193" spans="1:5" s="42" customFormat="1" ht="15" customHeight="1" x14ac:dyDescent="0.2">
      <c r="A193" s="174" t="s">
        <v>771</v>
      </c>
      <c r="B193" s="168" t="s">
        <v>691</v>
      </c>
      <c r="C193" s="139">
        <v>85</v>
      </c>
      <c r="D193" s="139">
        <v>36</v>
      </c>
      <c r="E193" s="140">
        <v>3</v>
      </c>
    </row>
    <row r="194" spans="1:5" s="42" customFormat="1" ht="15" customHeight="1" x14ac:dyDescent="0.2">
      <c r="A194" s="174"/>
      <c r="B194" s="168" t="s">
        <v>794</v>
      </c>
      <c r="C194" s="139">
        <v>85</v>
      </c>
      <c r="D194" s="139">
        <v>8</v>
      </c>
      <c r="E194" s="140">
        <v>3</v>
      </c>
    </row>
    <row r="195" spans="1:5" s="42" customFormat="1" ht="15" customHeight="1" x14ac:dyDescent="0.2">
      <c r="A195" s="174" t="s">
        <v>927</v>
      </c>
      <c r="B195" s="21" t="s">
        <v>130</v>
      </c>
      <c r="C195" s="139">
        <v>84</v>
      </c>
      <c r="D195" s="139">
        <v>23</v>
      </c>
      <c r="E195" s="140">
        <v>4</v>
      </c>
    </row>
    <row r="196" spans="1:5" s="42" customFormat="1" ht="15" customHeight="1" x14ac:dyDescent="0.2">
      <c r="A196" s="174" t="s">
        <v>887</v>
      </c>
      <c r="B196" s="21" t="s">
        <v>10</v>
      </c>
      <c r="C196" s="139">
        <v>83</v>
      </c>
      <c r="D196" s="139">
        <v>82</v>
      </c>
      <c r="E196" s="140">
        <v>3</v>
      </c>
    </row>
    <row r="197" spans="1:5" s="42" customFormat="1" ht="15" customHeight="1" x14ac:dyDescent="0.2">
      <c r="A197" s="174"/>
      <c r="B197" s="21" t="s">
        <v>165</v>
      </c>
      <c r="C197" s="139">
        <v>83</v>
      </c>
      <c r="D197" s="139">
        <v>14</v>
      </c>
      <c r="E197" s="140">
        <v>4</v>
      </c>
    </row>
    <row r="198" spans="1:5" s="42" customFormat="1" ht="15" customHeight="1" x14ac:dyDescent="0.2">
      <c r="A198" s="174" t="s">
        <v>928</v>
      </c>
      <c r="B198" s="21" t="s">
        <v>131</v>
      </c>
      <c r="C198" s="139">
        <v>82</v>
      </c>
      <c r="D198" s="139">
        <v>36</v>
      </c>
      <c r="E198" s="140">
        <v>8</v>
      </c>
    </row>
    <row r="199" spans="1:5" s="42" customFormat="1" ht="15" customHeight="1" x14ac:dyDescent="0.2">
      <c r="A199" s="174" t="s">
        <v>820</v>
      </c>
      <c r="B199" s="21" t="s">
        <v>342</v>
      </c>
      <c r="C199" s="139">
        <v>80</v>
      </c>
      <c r="D199" s="139">
        <v>5</v>
      </c>
      <c r="E199" s="140">
        <v>2</v>
      </c>
    </row>
    <row r="200" spans="1:5" s="42" customFormat="1" ht="15" customHeight="1" x14ac:dyDescent="0.2">
      <c r="A200" s="174"/>
      <c r="B200" s="21" t="s">
        <v>42</v>
      </c>
      <c r="C200" s="139">
        <v>80</v>
      </c>
      <c r="D200" s="139">
        <v>2</v>
      </c>
      <c r="E200" s="140">
        <v>9</v>
      </c>
    </row>
    <row r="201" spans="1:5" s="42" customFormat="1" ht="15" customHeight="1" x14ac:dyDescent="0.2">
      <c r="A201" s="174" t="s">
        <v>929</v>
      </c>
      <c r="B201" s="21" t="s">
        <v>132</v>
      </c>
      <c r="C201" s="139">
        <v>78</v>
      </c>
      <c r="D201" s="139">
        <v>1</v>
      </c>
      <c r="E201" s="140">
        <v>7</v>
      </c>
    </row>
    <row r="202" spans="1:5" s="42" customFormat="1" ht="15" customHeight="1" x14ac:dyDescent="0.2">
      <c r="A202" s="174" t="s">
        <v>667</v>
      </c>
      <c r="B202" s="21" t="s">
        <v>420</v>
      </c>
      <c r="C202" s="139">
        <v>76</v>
      </c>
      <c r="D202" s="139">
        <v>16</v>
      </c>
      <c r="E202" s="140">
        <v>2</v>
      </c>
    </row>
    <row r="203" spans="1:5" s="42" customFormat="1" ht="15" customHeight="1" x14ac:dyDescent="0.2">
      <c r="A203" s="174"/>
      <c r="B203" s="21" t="s">
        <v>328</v>
      </c>
      <c r="C203" s="139">
        <v>76</v>
      </c>
      <c r="D203" s="139">
        <v>3</v>
      </c>
      <c r="E203" s="140">
        <v>8</v>
      </c>
    </row>
    <row r="204" spans="1:5" s="42" customFormat="1" ht="15" customHeight="1" x14ac:dyDescent="0.2">
      <c r="A204" s="174" t="s">
        <v>930</v>
      </c>
      <c r="B204" s="21" t="s">
        <v>133</v>
      </c>
      <c r="C204" s="139">
        <v>75</v>
      </c>
      <c r="D204" s="139">
        <v>19</v>
      </c>
      <c r="E204" s="140">
        <v>6</v>
      </c>
    </row>
    <row r="205" spans="1:5" s="42" customFormat="1" ht="15" customHeight="1" x14ac:dyDescent="0.2">
      <c r="A205" s="174"/>
      <c r="B205" s="168" t="s">
        <v>538</v>
      </c>
      <c r="C205" s="139">
        <v>75</v>
      </c>
      <c r="D205" s="139">
        <v>10</v>
      </c>
      <c r="E205" s="140">
        <v>4</v>
      </c>
    </row>
    <row r="206" spans="1:5" s="42" customFormat="1" ht="15" customHeight="1" x14ac:dyDescent="0.2">
      <c r="A206" s="174"/>
      <c r="B206" s="21" t="s">
        <v>134</v>
      </c>
      <c r="C206" s="139">
        <v>75</v>
      </c>
      <c r="D206" s="139">
        <v>2</v>
      </c>
      <c r="E206" s="140">
        <v>8</v>
      </c>
    </row>
    <row r="207" spans="1:5" s="42" customFormat="1" ht="15" customHeight="1" x14ac:dyDescent="0.2">
      <c r="A207" s="174" t="s">
        <v>772</v>
      </c>
      <c r="B207" s="21" t="s">
        <v>135</v>
      </c>
      <c r="C207" s="139">
        <v>74</v>
      </c>
      <c r="D207" s="139">
        <v>43</v>
      </c>
      <c r="E207" s="140">
        <v>6</v>
      </c>
    </row>
    <row r="208" spans="1:5" s="42" customFormat="1" ht="15" customHeight="1" x14ac:dyDescent="0.2">
      <c r="A208" s="174"/>
      <c r="B208" s="21" t="s">
        <v>36</v>
      </c>
      <c r="C208" s="139">
        <v>74</v>
      </c>
      <c r="D208" s="139">
        <v>3</v>
      </c>
      <c r="E208" s="140">
        <v>5</v>
      </c>
    </row>
    <row r="209" spans="1:5" s="42" customFormat="1" ht="15" customHeight="1" x14ac:dyDescent="0.2">
      <c r="A209" s="174" t="s">
        <v>706</v>
      </c>
      <c r="B209" s="21" t="s">
        <v>136</v>
      </c>
      <c r="C209" s="139">
        <v>73</v>
      </c>
      <c r="D209" s="139">
        <v>13</v>
      </c>
      <c r="E209" s="140">
        <v>7</v>
      </c>
    </row>
    <row r="210" spans="1:5" s="42" customFormat="1" ht="15" customHeight="1" x14ac:dyDescent="0.2">
      <c r="A210" s="174"/>
      <c r="B210" s="21" t="s">
        <v>339</v>
      </c>
      <c r="C210" s="139">
        <v>73</v>
      </c>
      <c r="D210" s="139">
        <v>3</v>
      </c>
      <c r="E210" s="140">
        <v>3</v>
      </c>
    </row>
    <row r="211" spans="1:5" s="42" customFormat="1" ht="15" customHeight="1" x14ac:dyDescent="0.2">
      <c r="A211" s="174" t="s">
        <v>821</v>
      </c>
      <c r="B211" s="21" t="s">
        <v>293</v>
      </c>
      <c r="C211" s="139">
        <v>72</v>
      </c>
      <c r="D211" s="139">
        <v>1</v>
      </c>
      <c r="E211" s="140">
        <v>4</v>
      </c>
    </row>
    <row r="212" spans="1:5" s="42" customFormat="1" ht="15" customHeight="1" x14ac:dyDescent="0.2">
      <c r="A212" s="174" t="s">
        <v>822</v>
      </c>
      <c r="B212" s="168" t="s">
        <v>795</v>
      </c>
      <c r="C212" s="139">
        <v>71</v>
      </c>
      <c r="D212" s="139">
        <v>9</v>
      </c>
      <c r="E212" s="140">
        <v>3</v>
      </c>
    </row>
    <row r="213" spans="1:5" s="42" customFormat="1" ht="15" customHeight="1" x14ac:dyDescent="0.2">
      <c r="A213" s="174"/>
      <c r="B213" s="168" t="s">
        <v>792</v>
      </c>
      <c r="C213" s="139">
        <v>71</v>
      </c>
      <c r="D213" s="139">
        <v>0</v>
      </c>
      <c r="E213" s="140">
        <v>3</v>
      </c>
    </row>
    <row r="214" spans="1:5" s="42" customFormat="1" ht="15" customHeight="1" x14ac:dyDescent="0.2">
      <c r="A214" s="174" t="s">
        <v>931</v>
      </c>
      <c r="B214" s="21" t="s">
        <v>137</v>
      </c>
      <c r="C214" s="139">
        <v>70</v>
      </c>
      <c r="D214" s="139">
        <v>3</v>
      </c>
      <c r="E214" s="140">
        <v>4</v>
      </c>
    </row>
    <row r="215" spans="1:5" s="42" customFormat="1" ht="15" customHeight="1" x14ac:dyDescent="0.2">
      <c r="A215" s="174" t="s">
        <v>932</v>
      </c>
      <c r="B215" s="21" t="s">
        <v>138</v>
      </c>
      <c r="C215" s="139">
        <v>69</v>
      </c>
      <c r="D215" s="139">
        <v>22</v>
      </c>
      <c r="E215" s="140">
        <v>5</v>
      </c>
    </row>
    <row r="216" spans="1:5" s="42" customFormat="1" ht="15" customHeight="1" x14ac:dyDescent="0.2">
      <c r="A216" s="174" t="s">
        <v>773</v>
      </c>
      <c r="B216" s="21" t="s">
        <v>407</v>
      </c>
      <c r="C216" s="139">
        <v>68</v>
      </c>
      <c r="D216" s="139">
        <v>0</v>
      </c>
      <c r="E216" s="140">
        <v>3</v>
      </c>
    </row>
    <row r="217" spans="1:5" s="42" customFormat="1" ht="15" customHeight="1" x14ac:dyDescent="0.2">
      <c r="A217" s="174" t="s">
        <v>668</v>
      </c>
      <c r="B217" s="168" t="s">
        <v>491</v>
      </c>
      <c r="C217" s="139">
        <v>67</v>
      </c>
      <c r="D217" s="139">
        <v>15</v>
      </c>
      <c r="E217" s="140">
        <v>2</v>
      </c>
    </row>
    <row r="218" spans="1:5" s="42" customFormat="1" ht="15" customHeight="1" x14ac:dyDescent="0.2">
      <c r="A218" s="174"/>
      <c r="B218" s="21" t="s">
        <v>20</v>
      </c>
      <c r="C218" s="139">
        <v>67</v>
      </c>
      <c r="D218" s="139">
        <v>13</v>
      </c>
      <c r="E218" s="140">
        <v>2</v>
      </c>
    </row>
    <row r="219" spans="1:5" s="42" customFormat="1" ht="15" customHeight="1" x14ac:dyDescent="0.2">
      <c r="A219" s="174"/>
      <c r="B219" s="21" t="s">
        <v>139</v>
      </c>
      <c r="C219" s="139">
        <v>67</v>
      </c>
      <c r="D219" s="139">
        <v>4</v>
      </c>
      <c r="E219" s="140">
        <v>4</v>
      </c>
    </row>
    <row r="220" spans="1:5" s="42" customFormat="1" ht="15" customHeight="1" x14ac:dyDescent="0.2">
      <c r="A220" s="174" t="s">
        <v>774</v>
      </c>
      <c r="B220" s="21" t="s">
        <v>280</v>
      </c>
      <c r="C220" s="139">
        <v>66</v>
      </c>
      <c r="D220" s="139">
        <v>10</v>
      </c>
      <c r="E220" s="140">
        <v>6</v>
      </c>
    </row>
    <row r="221" spans="1:5" s="42" customFormat="1" ht="15" customHeight="1" x14ac:dyDescent="0.2">
      <c r="A221" s="174"/>
      <c r="B221" s="21" t="s">
        <v>411</v>
      </c>
      <c r="C221" s="139">
        <v>66</v>
      </c>
      <c r="D221" s="139">
        <v>1</v>
      </c>
      <c r="E221" s="140">
        <v>8</v>
      </c>
    </row>
    <row r="222" spans="1:5" s="42" customFormat="1" ht="15" customHeight="1" x14ac:dyDescent="0.2">
      <c r="A222" s="174" t="s">
        <v>888</v>
      </c>
      <c r="B222" s="21" t="s">
        <v>408</v>
      </c>
      <c r="C222" s="139">
        <v>65</v>
      </c>
      <c r="D222" s="139">
        <v>18</v>
      </c>
      <c r="E222" s="140">
        <v>2</v>
      </c>
    </row>
    <row r="223" spans="1:5" s="42" customFormat="1" ht="15" customHeight="1" x14ac:dyDescent="0.2">
      <c r="A223" s="174"/>
      <c r="B223" s="21" t="s">
        <v>140</v>
      </c>
      <c r="C223" s="139">
        <v>65</v>
      </c>
      <c r="D223" s="139">
        <v>3</v>
      </c>
      <c r="E223" s="140">
        <v>4</v>
      </c>
    </row>
    <row r="224" spans="1:5" s="42" customFormat="1" ht="15" customHeight="1" x14ac:dyDescent="0.2">
      <c r="A224" s="174"/>
      <c r="B224" s="168" t="s">
        <v>793</v>
      </c>
      <c r="C224" s="139">
        <v>65</v>
      </c>
      <c r="D224" s="139">
        <v>1</v>
      </c>
      <c r="E224" s="140">
        <v>3</v>
      </c>
    </row>
    <row r="225" spans="1:5" s="42" customFormat="1" ht="15" customHeight="1" x14ac:dyDescent="0.2">
      <c r="A225" s="174" t="s">
        <v>933</v>
      </c>
      <c r="B225" s="144" t="s">
        <v>25</v>
      </c>
      <c r="C225" s="145">
        <v>64</v>
      </c>
      <c r="D225" s="145">
        <v>3</v>
      </c>
      <c r="E225" s="141">
        <v>2</v>
      </c>
    </row>
    <row r="226" spans="1:5" s="42" customFormat="1" ht="15" customHeight="1" x14ac:dyDescent="0.2">
      <c r="A226" s="174"/>
      <c r="B226" s="168" t="s">
        <v>796</v>
      </c>
      <c r="C226" s="139">
        <v>64</v>
      </c>
      <c r="D226" s="139">
        <v>0</v>
      </c>
      <c r="E226" s="140">
        <v>3</v>
      </c>
    </row>
    <row r="227" spans="1:5" s="42" customFormat="1" ht="15" customHeight="1" x14ac:dyDescent="0.2">
      <c r="A227" s="174" t="s">
        <v>934</v>
      </c>
      <c r="B227" s="21" t="s">
        <v>251</v>
      </c>
      <c r="C227" s="139">
        <v>63</v>
      </c>
      <c r="D227" s="139">
        <v>8</v>
      </c>
      <c r="E227" s="141">
        <v>4</v>
      </c>
    </row>
    <row r="228" spans="1:5" s="42" customFormat="1" ht="15" customHeight="1" x14ac:dyDescent="0.2">
      <c r="A228" s="174" t="s">
        <v>775</v>
      </c>
      <c r="B228" s="21" t="s">
        <v>274</v>
      </c>
      <c r="C228" s="139">
        <v>62</v>
      </c>
      <c r="D228" s="139">
        <v>12</v>
      </c>
      <c r="E228" s="140">
        <v>2</v>
      </c>
    </row>
    <row r="229" spans="1:5" s="42" customFormat="1" ht="15" customHeight="1" x14ac:dyDescent="0.2">
      <c r="A229" s="174"/>
      <c r="B229" s="168" t="s">
        <v>526</v>
      </c>
      <c r="C229" s="139">
        <v>62</v>
      </c>
      <c r="D229" s="139">
        <v>0</v>
      </c>
      <c r="E229" s="140">
        <v>2</v>
      </c>
    </row>
    <row r="230" spans="1:5" s="42" customFormat="1" ht="15" customHeight="1" x14ac:dyDescent="0.2">
      <c r="A230" s="174" t="s">
        <v>935</v>
      </c>
      <c r="B230" s="21" t="s">
        <v>141</v>
      </c>
      <c r="C230" s="139">
        <v>61</v>
      </c>
      <c r="D230" s="139">
        <v>49</v>
      </c>
      <c r="E230" s="140">
        <v>7</v>
      </c>
    </row>
    <row r="231" spans="1:5" s="42" customFormat="1" ht="15" customHeight="1" x14ac:dyDescent="0.2">
      <c r="A231" s="174"/>
      <c r="B231" s="168" t="s">
        <v>799</v>
      </c>
      <c r="C231" s="139">
        <v>61</v>
      </c>
      <c r="D231" s="139">
        <v>28</v>
      </c>
      <c r="E231" s="140">
        <v>3</v>
      </c>
    </row>
    <row r="232" spans="1:5" s="42" customFormat="1" ht="15" customHeight="1" x14ac:dyDescent="0.2">
      <c r="A232" s="174"/>
      <c r="B232" s="21" t="s">
        <v>142</v>
      </c>
      <c r="C232" s="139">
        <v>61</v>
      </c>
      <c r="D232" s="139">
        <v>17</v>
      </c>
      <c r="E232" s="140">
        <v>8</v>
      </c>
    </row>
    <row r="233" spans="1:5" s="42" customFormat="1" ht="15" customHeight="1" x14ac:dyDescent="0.2">
      <c r="A233" s="174" t="s">
        <v>776</v>
      </c>
      <c r="B233" s="21" t="s">
        <v>316</v>
      </c>
      <c r="C233" s="139">
        <v>60</v>
      </c>
      <c r="D233" s="139">
        <v>3</v>
      </c>
      <c r="E233" s="140">
        <v>4</v>
      </c>
    </row>
    <row r="234" spans="1:5" s="42" customFormat="1" ht="15" customHeight="1" x14ac:dyDescent="0.2">
      <c r="A234" s="174" t="s">
        <v>889</v>
      </c>
      <c r="B234" s="168" t="s">
        <v>694</v>
      </c>
      <c r="C234" s="139">
        <v>59</v>
      </c>
      <c r="D234" s="139">
        <v>9</v>
      </c>
      <c r="E234" s="140">
        <v>5</v>
      </c>
    </row>
    <row r="235" spans="1:5" s="152" customFormat="1" ht="15" customHeight="1" x14ac:dyDescent="0.2">
      <c r="A235" s="174"/>
      <c r="B235" s="21" t="s">
        <v>329</v>
      </c>
      <c r="C235" s="139">
        <v>59</v>
      </c>
      <c r="D235" s="139">
        <v>0</v>
      </c>
      <c r="E235" s="140">
        <v>6</v>
      </c>
    </row>
    <row r="236" spans="1:5" s="42" customFormat="1" ht="15" customHeight="1" x14ac:dyDescent="0.2">
      <c r="A236" s="174" t="s">
        <v>936</v>
      </c>
      <c r="B236" s="21" t="s">
        <v>343</v>
      </c>
      <c r="C236" s="139">
        <v>58</v>
      </c>
      <c r="D236" s="139">
        <v>34</v>
      </c>
      <c r="E236" s="140">
        <v>4</v>
      </c>
    </row>
    <row r="237" spans="1:5" s="42" customFormat="1" ht="15" customHeight="1" x14ac:dyDescent="0.2">
      <c r="A237" s="174"/>
      <c r="B237" s="21" t="s">
        <v>143</v>
      </c>
      <c r="C237" s="139">
        <v>58</v>
      </c>
      <c r="D237" s="139">
        <v>2</v>
      </c>
      <c r="E237" s="140">
        <v>3</v>
      </c>
    </row>
    <row r="238" spans="1:5" s="42" customFormat="1" ht="15" customHeight="1" x14ac:dyDescent="0.2">
      <c r="A238" s="174" t="s">
        <v>890</v>
      </c>
      <c r="B238" s="168" t="s">
        <v>574</v>
      </c>
      <c r="C238" s="139">
        <v>57</v>
      </c>
      <c r="D238" s="139">
        <v>25</v>
      </c>
      <c r="E238" s="140">
        <v>2</v>
      </c>
    </row>
    <row r="239" spans="1:5" s="42" customFormat="1" ht="15" customHeight="1" x14ac:dyDescent="0.2">
      <c r="A239" s="174"/>
      <c r="B239" s="168" t="s">
        <v>849</v>
      </c>
      <c r="C239" s="139">
        <v>57</v>
      </c>
      <c r="D239" s="139">
        <v>4</v>
      </c>
      <c r="E239" s="140">
        <v>2</v>
      </c>
    </row>
    <row r="240" spans="1:5" s="42" customFormat="1" ht="15" customHeight="1" x14ac:dyDescent="0.2">
      <c r="A240" s="174" t="s">
        <v>937</v>
      </c>
      <c r="B240" s="21" t="s">
        <v>12</v>
      </c>
      <c r="C240" s="139">
        <v>56</v>
      </c>
      <c r="D240" s="139">
        <v>23</v>
      </c>
      <c r="E240" s="140">
        <v>2</v>
      </c>
    </row>
    <row r="241" spans="1:5" s="42" customFormat="1" ht="15" customHeight="1" x14ac:dyDescent="0.2">
      <c r="A241" s="174" t="s">
        <v>891</v>
      </c>
      <c r="B241" s="21" t="s">
        <v>144</v>
      </c>
      <c r="C241" s="139">
        <v>55</v>
      </c>
      <c r="D241" s="139">
        <v>5</v>
      </c>
      <c r="E241" s="140">
        <v>3</v>
      </c>
    </row>
    <row r="242" spans="1:5" s="42" customFormat="1" ht="15" customHeight="1" x14ac:dyDescent="0.2">
      <c r="A242" s="174"/>
      <c r="B242" s="168" t="s">
        <v>648</v>
      </c>
      <c r="C242" s="139">
        <v>55</v>
      </c>
      <c r="D242" s="139">
        <v>1</v>
      </c>
      <c r="E242" s="140">
        <v>4</v>
      </c>
    </row>
    <row r="243" spans="1:5" s="42" customFormat="1" ht="15" customHeight="1" x14ac:dyDescent="0.2">
      <c r="A243" s="174"/>
      <c r="B243" s="21" t="s">
        <v>145</v>
      </c>
      <c r="C243" s="139">
        <v>55</v>
      </c>
      <c r="D243" s="139">
        <v>0</v>
      </c>
      <c r="E243" s="140">
        <v>2</v>
      </c>
    </row>
    <row r="244" spans="1:5" s="42" customFormat="1" ht="15" customHeight="1" x14ac:dyDescent="0.2">
      <c r="A244" s="174" t="s">
        <v>938</v>
      </c>
      <c r="B244" s="21" t="s">
        <v>50</v>
      </c>
      <c r="C244" s="139">
        <v>53</v>
      </c>
      <c r="D244" s="139">
        <v>5</v>
      </c>
      <c r="E244" s="140">
        <v>5</v>
      </c>
    </row>
    <row r="245" spans="1:5" s="42" customFormat="1" ht="15" customHeight="1" x14ac:dyDescent="0.2">
      <c r="A245" s="174"/>
      <c r="B245" s="168" t="s">
        <v>658</v>
      </c>
      <c r="C245" s="139">
        <v>53</v>
      </c>
      <c r="D245" s="139">
        <v>4</v>
      </c>
      <c r="E245" s="140">
        <v>4</v>
      </c>
    </row>
    <row r="246" spans="1:5" s="42" customFormat="1" ht="15" customHeight="1" x14ac:dyDescent="0.2">
      <c r="A246" s="174"/>
      <c r="B246" s="21" t="s">
        <v>40</v>
      </c>
      <c r="C246" s="139">
        <v>53</v>
      </c>
      <c r="D246" s="139">
        <v>1</v>
      </c>
      <c r="E246" s="140">
        <v>7</v>
      </c>
    </row>
    <row r="247" spans="1:5" s="42" customFormat="1" ht="15" customHeight="1" x14ac:dyDescent="0.2">
      <c r="A247" s="174" t="s">
        <v>939</v>
      </c>
      <c r="B247" s="21" t="s">
        <v>321</v>
      </c>
      <c r="C247" s="139">
        <v>52</v>
      </c>
      <c r="D247" s="139">
        <v>11</v>
      </c>
      <c r="E247" s="140">
        <v>4</v>
      </c>
    </row>
    <row r="248" spans="1:5" s="42" customFormat="1" ht="15" customHeight="1" x14ac:dyDescent="0.2">
      <c r="A248" s="174"/>
      <c r="B248" s="21" t="s">
        <v>294</v>
      </c>
      <c r="C248" s="139">
        <v>52</v>
      </c>
      <c r="D248" s="139">
        <v>10</v>
      </c>
      <c r="E248" s="140">
        <v>9</v>
      </c>
    </row>
    <row r="249" spans="1:5" s="42" customFormat="1" ht="15" customHeight="1" x14ac:dyDescent="0.2">
      <c r="A249" s="174"/>
      <c r="B249" s="21" t="s">
        <v>323</v>
      </c>
      <c r="C249" s="139">
        <v>52</v>
      </c>
      <c r="D249" s="139">
        <v>0</v>
      </c>
      <c r="E249" s="140">
        <v>5</v>
      </c>
    </row>
    <row r="250" spans="1:5" s="42" customFormat="1" ht="15" customHeight="1" x14ac:dyDescent="0.2">
      <c r="A250" s="174"/>
      <c r="B250" s="21" t="s">
        <v>271</v>
      </c>
      <c r="C250" s="139">
        <v>52</v>
      </c>
      <c r="D250" s="139">
        <v>0</v>
      </c>
      <c r="E250" s="140">
        <v>5</v>
      </c>
    </row>
    <row r="251" spans="1:5" s="42" customFormat="1" ht="15" customHeight="1" x14ac:dyDescent="0.2">
      <c r="A251" s="174"/>
      <c r="B251" s="168" t="s">
        <v>700</v>
      </c>
      <c r="C251" s="139">
        <v>52</v>
      </c>
      <c r="D251" s="139">
        <v>0</v>
      </c>
      <c r="E251" s="140">
        <v>3</v>
      </c>
    </row>
    <row r="252" spans="1:5" s="42" customFormat="1" ht="15" customHeight="1" x14ac:dyDescent="0.2">
      <c r="A252" s="174" t="s">
        <v>940</v>
      </c>
      <c r="B252" s="168" t="s">
        <v>595</v>
      </c>
      <c r="C252" s="139">
        <v>51</v>
      </c>
      <c r="D252" s="139">
        <v>9</v>
      </c>
      <c r="E252" s="140">
        <v>4</v>
      </c>
    </row>
    <row r="253" spans="1:5" s="42" customFormat="1" ht="15" customHeight="1" x14ac:dyDescent="0.2">
      <c r="A253" s="174"/>
      <c r="B253" s="21" t="s">
        <v>314</v>
      </c>
      <c r="C253" s="139">
        <v>51</v>
      </c>
      <c r="D253" s="139">
        <v>4</v>
      </c>
      <c r="E253" s="140">
        <v>6</v>
      </c>
    </row>
    <row r="254" spans="1:5" s="42" customFormat="1" ht="15" customHeight="1" x14ac:dyDescent="0.2">
      <c r="A254" s="174"/>
      <c r="B254" s="21" t="s">
        <v>146</v>
      </c>
      <c r="C254" s="139">
        <v>51</v>
      </c>
      <c r="D254" s="139">
        <v>0</v>
      </c>
      <c r="E254" s="140">
        <v>5</v>
      </c>
    </row>
    <row r="255" spans="1:5" s="42" customFormat="1" ht="15" customHeight="1" x14ac:dyDescent="0.2">
      <c r="A255" s="174" t="s">
        <v>777</v>
      </c>
      <c r="B255" s="177" t="s">
        <v>527</v>
      </c>
      <c r="C255" s="139">
        <v>49</v>
      </c>
      <c r="D255" s="139">
        <v>15</v>
      </c>
      <c r="E255" s="140">
        <v>2</v>
      </c>
    </row>
    <row r="256" spans="1:5" s="42" customFormat="1" ht="15" customHeight="1" x14ac:dyDescent="0.2">
      <c r="A256" s="174"/>
      <c r="B256" s="21" t="s">
        <v>147</v>
      </c>
      <c r="C256" s="139">
        <v>49</v>
      </c>
      <c r="D256" s="139">
        <v>6</v>
      </c>
      <c r="E256" s="140">
        <v>2</v>
      </c>
    </row>
    <row r="257" spans="1:5" s="42" customFormat="1" ht="15" customHeight="1" x14ac:dyDescent="0.2">
      <c r="A257" s="174"/>
      <c r="B257" s="21" t="s">
        <v>148</v>
      </c>
      <c r="C257" s="139">
        <v>49</v>
      </c>
      <c r="D257" s="139">
        <v>5</v>
      </c>
      <c r="E257" s="140">
        <v>1</v>
      </c>
    </row>
    <row r="258" spans="1:5" s="42" customFormat="1" ht="15" customHeight="1" x14ac:dyDescent="0.2">
      <c r="A258" s="174"/>
      <c r="B258" s="21" t="s">
        <v>149</v>
      </c>
      <c r="C258" s="139">
        <v>49</v>
      </c>
      <c r="D258" s="139">
        <v>3</v>
      </c>
      <c r="E258" s="140">
        <v>5</v>
      </c>
    </row>
    <row r="259" spans="1:5" s="42" customFormat="1" ht="15" customHeight="1" x14ac:dyDescent="0.2">
      <c r="A259" s="174" t="s">
        <v>892</v>
      </c>
      <c r="B259" s="168" t="s">
        <v>854</v>
      </c>
      <c r="C259" s="139">
        <v>48</v>
      </c>
      <c r="D259" s="139">
        <v>20</v>
      </c>
      <c r="E259" s="140">
        <v>2</v>
      </c>
    </row>
    <row r="260" spans="1:5" s="42" customFormat="1" ht="15" customHeight="1" x14ac:dyDescent="0.2">
      <c r="A260" s="174"/>
      <c r="B260" s="21" t="s">
        <v>275</v>
      </c>
      <c r="C260" s="139">
        <v>48</v>
      </c>
      <c r="D260" s="139">
        <v>4</v>
      </c>
      <c r="E260" s="140">
        <v>2</v>
      </c>
    </row>
    <row r="261" spans="1:5" s="42" customFormat="1" ht="15" customHeight="1" x14ac:dyDescent="0.2">
      <c r="A261" s="174" t="s">
        <v>893</v>
      </c>
      <c r="B261" s="21" t="s">
        <v>409</v>
      </c>
      <c r="C261" s="139">
        <v>47</v>
      </c>
      <c r="D261" s="139">
        <v>3</v>
      </c>
      <c r="E261" s="140">
        <v>2</v>
      </c>
    </row>
    <row r="262" spans="1:5" s="42" customFormat="1" ht="15" customHeight="1" x14ac:dyDescent="0.2">
      <c r="A262" s="174" t="s">
        <v>750</v>
      </c>
      <c r="B262" s="168" t="s">
        <v>696</v>
      </c>
      <c r="C262" s="139">
        <v>46</v>
      </c>
      <c r="D262" s="139">
        <v>12</v>
      </c>
      <c r="E262" s="140">
        <v>2</v>
      </c>
    </row>
    <row r="263" spans="1:5" s="42" customFormat="1" ht="15" customHeight="1" x14ac:dyDescent="0.2">
      <c r="A263" s="174" t="s">
        <v>941</v>
      </c>
      <c r="B263" s="168" t="s">
        <v>695</v>
      </c>
      <c r="C263" s="139">
        <v>45</v>
      </c>
      <c r="D263" s="139">
        <v>2</v>
      </c>
      <c r="E263" s="140">
        <v>2</v>
      </c>
    </row>
    <row r="264" spans="1:5" s="42" customFormat="1" ht="15" customHeight="1" x14ac:dyDescent="0.2">
      <c r="A264" s="174" t="s">
        <v>942</v>
      </c>
      <c r="B264" s="21" t="s">
        <v>150</v>
      </c>
      <c r="C264" s="139">
        <v>44</v>
      </c>
      <c r="D264" s="139">
        <v>0</v>
      </c>
      <c r="E264" s="140">
        <v>2</v>
      </c>
    </row>
    <row r="265" spans="1:5" s="42" customFormat="1" ht="15" customHeight="1" x14ac:dyDescent="0.2">
      <c r="A265" s="174" t="s">
        <v>894</v>
      </c>
      <c r="B265" s="21" t="s">
        <v>151</v>
      </c>
      <c r="C265" s="139">
        <v>43</v>
      </c>
      <c r="D265" s="139">
        <v>14</v>
      </c>
      <c r="E265" s="140">
        <v>2</v>
      </c>
    </row>
    <row r="266" spans="1:5" s="42" customFormat="1" ht="15" customHeight="1" x14ac:dyDescent="0.2">
      <c r="A266" s="174"/>
      <c r="B266" s="21" t="s">
        <v>152</v>
      </c>
      <c r="C266" s="139">
        <v>43</v>
      </c>
      <c r="D266" s="139">
        <v>3</v>
      </c>
      <c r="E266" s="140">
        <v>5</v>
      </c>
    </row>
    <row r="267" spans="1:5" s="42" customFormat="1" ht="15" customHeight="1" x14ac:dyDescent="0.2">
      <c r="A267" s="174"/>
      <c r="B267" s="21" t="s">
        <v>154</v>
      </c>
      <c r="C267" s="139">
        <v>43</v>
      </c>
      <c r="D267" s="139">
        <v>0</v>
      </c>
      <c r="E267" s="140">
        <v>3</v>
      </c>
    </row>
    <row r="268" spans="1:5" s="42" customFormat="1" ht="15" customHeight="1" x14ac:dyDescent="0.2">
      <c r="A268" s="174"/>
      <c r="B268" s="21" t="s">
        <v>153</v>
      </c>
      <c r="C268" s="139">
        <v>43</v>
      </c>
      <c r="D268" s="139">
        <v>0</v>
      </c>
      <c r="E268" s="140">
        <v>2</v>
      </c>
    </row>
    <row r="269" spans="1:5" s="42" customFormat="1" ht="15" customHeight="1" x14ac:dyDescent="0.2">
      <c r="A269" s="174" t="s">
        <v>943</v>
      </c>
      <c r="B269" s="21" t="s">
        <v>155</v>
      </c>
      <c r="C269" s="139">
        <v>42</v>
      </c>
      <c r="D269" s="139">
        <v>3</v>
      </c>
      <c r="E269" s="140">
        <v>4</v>
      </c>
    </row>
    <row r="270" spans="1:5" s="42" customFormat="1" ht="15" customHeight="1" x14ac:dyDescent="0.2">
      <c r="A270" s="174"/>
      <c r="B270" s="21" t="s">
        <v>254</v>
      </c>
      <c r="C270" s="139">
        <v>42</v>
      </c>
      <c r="D270" s="139">
        <v>1</v>
      </c>
      <c r="E270" s="141">
        <v>6</v>
      </c>
    </row>
    <row r="271" spans="1:5" s="42" customFormat="1" ht="15" customHeight="1" x14ac:dyDescent="0.2">
      <c r="A271" s="174" t="s">
        <v>895</v>
      </c>
      <c r="B271" s="21" t="s">
        <v>156</v>
      </c>
      <c r="C271" s="139">
        <v>41</v>
      </c>
      <c r="D271" s="139">
        <v>27</v>
      </c>
      <c r="E271" s="140">
        <v>2</v>
      </c>
    </row>
    <row r="272" spans="1:5" s="42" customFormat="1" ht="15" customHeight="1" x14ac:dyDescent="0.2">
      <c r="A272" s="174" t="s">
        <v>944</v>
      </c>
      <c r="B272" s="168" t="s">
        <v>536</v>
      </c>
      <c r="C272" s="139">
        <v>41</v>
      </c>
      <c r="D272" s="139">
        <v>4</v>
      </c>
      <c r="E272" s="140">
        <v>2</v>
      </c>
    </row>
    <row r="273" spans="1:5" s="42" customFormat="1" ht="15" customHeight="1" x14ac:dyDescent="0.2">
      <c r="A273" s="174"/>
      <c r="B273" s="21" t="s">
        <v>418</v>
      </c>
      <c r="C273" s="139">
        <v>41</v>
      </c>
      <c r="D273" s="139">
        <v>3</v>
      </c>
      <c r="E273" s="140">
        <v>1</v>
      </c>
    </row>
    <row r="274" spans="1:5" s="42" customFormat="1" ht="15" customHeight="1" x14ac:dyDescent="0.2">
      <c r="A274" s="174"/>
      <c r="B274" s="168" t="s">
        <v>567</v>
      </c>
      <c r="C274" s="139">
        <v>41</v>
      </c>
      <c r="D274" s="139">
        <v>2</v>
      </c>
      <c r="E274" s="140">
        <v>4</v>
      </c>
    </row>
    <row r="275" spans="1:5" s="42" customFormat="1" ht="15" customHeight="1" x14ac:dyDescent="0.2">
      <c r="A275" s="174" t="s">
        <v>945</v>
      </c>
      <c r="B275" s="168" t="s">
        <v>859</v>
      </c>
      <c r="C275" s="139">
        <v>40</v>
      </c>
      <c r="D275" s="139">
        <v>1</v>
      </c>
      <c r="E275" s="140">
        <v>2</v>
      </c>
    </row>
    <row r="276" spans="1:5" s="42" customFormat="1" ht="15" customHeight="1" x14ac:dyDescent="0.2">
      <c r="A276" s="174" t="s">
        <v>946</v>
      </c>
      <c r="B276" s="168" t="s">
        <v>533</v>
      </c>
      <c r="C276" s="139">
        <v>39</v>
      </c>
      <c r="D276" s="139">
        <v>11</v>
      </c>
      <c r="E276" s="140">
        <v>1</v>
      </c>
    </row>
    <row r="277" spans="1:5" s="42" customFormat="1" ht="15" customHeight="1" x14ac:dyDescent="0.2">
      <c r="A277" s="174"/>
      <c r="B277" s="168" t="s">
        <v>851</v>
      </c>
      <c r="C277" s="139">
        <v>39</v>
      </c>
      <c r="D277" s="139">
        <v>6</v>
      </c>
      <c r="E277" s="140">
        <v>2</v>
      </c>
    </row>
    <row r="278" spans="1:5" s="42" customFormat="1" ht="15" customHeight="1" x14ac:dyDescent="0.2">
      <c r="A278" s="174"/>
      <c r="B278" s="21" t="s">
        <v>157</v>
      </c>
      <c r="C278" s="139">
        <v>39</v>
      </c>
      <c r="D278" s="139">
        <v>1</v>
      </c>
      <c r="E278" s="140">
        <v>2</v>
      </c>
    </row>
    <row r="279" spans="1:5" s="42" customFormat="1" ht="15" customHeight="1" x14ac:dyDescent="0.2">
      <c r="A279" s="174" t="s">
        <v>896</v>
      </c>
      <c r="B279" s="21" t="s">
        <v>322</v>
      </c>
      <c r="C279" s="139">
        <v>39</v>
      </c>
      <c r="D279" s="139">
        <v>1</v>
      </c>
      <c r="E279" s="140">
        <v>2</v>
      </c>
    </row>
    <row r="280" spans="1:5" s="42" customFormat="1" ht="15" customHeight="1" x14ac:dyDescent="0.2">
      <c r="A280" s="174" t="s">
        <v>947</v>
      </c>
      <c r="B280" s="21" t="s">
        <v>158</v>
      </c>
      <c r="C280" s="139">
        <v>38</v>
      </c>
      <c r="D280" s="139">
        <v>4</v>
      </c>
      <c r="E280" s="140">
        <v>2</v>
      </c>
    </row>
    <row r="281" spans="1:5" s="42" customFormat="1" ht="15" customHeight="1" x14ac:dyDescent="0.2">
      <c r="A281" s="174"/>
      <c r="B281" s="168" t="s">
        <v>660</v>
      </c>
      <c r="C281" s="139">
        <v>38</v>
      </c>
      <c r="D281" s="139">
        <v>3</v>
      </c>
      <c r="E281" s="140">
        <v>4</v>
      </c>
    </row>
    <row r="282" spans="1:5" s="42" customFormat="1" ht="15" customHeight="1" x14ac:dyDescent="0.2">
      <c r="A282" s="174"/>
      <c r="B282" s="21" t="s">
        <v>37</v>
      </c>
      <c r="C282" s="139">
        <v>38</v>
      </c>
      <c r="D282" s="139">
        <v>2</v>
      </c>
      <c r="E282" s="140">
        <v>4</v>
      </c>
    </row>
    <row r="283" spans="1:5" s="42" customFormat="1" ht="15" customHeight="1" x14ac:dyDescent="0.2">
      <c r="A283" s="174"/>
      <c r="B283" s="168" t="s">
        <v>568</v>
      </c>
      <c r="C283" s="139">
        <v>38</v>
      </c>
      <c r="D283" s="139">
        <v>2</v>
      </c>
      <c r="E283" s="140">
        <v>3</v>
      </c>
    </row>
    <row r="284" spans="1:5" s="42" customFormat="1" ht="15" customHeight="1" x14ac:dyDescent="0.2">
      <c r="A284" s="174"/>
      <c r="B284" s="21" t="s">
        <v>159</v>
      </c>
      <c r="C284" s="139">
        <v>38</v>
      </c>
      <c r="D284" s="139">
        <v>1</v>
      </c>
      <c r="E284" s="140">
        <v>4</v>
      </c>
    </row>
    <row r="285" spans="1:5" s="42" customFormat="1" ht="15" customHeight="1" x14ac:dyDescent="0.2">
      <c r="A285" s="174" t="s">
        <v>897</v>
      </c>
      <c r="B285" s="21" t="s">
        <v>265</v>
      </c>
      <c r="C285" s="139">
        <v>37</v>
      </c>
      <c r="D285" s="139">
        <v>4</v>
      </c>
      <c r="E285" s="140">
        <v>1</v>
      </c>
    </row>
    <row r="286" spans="1:5" s="42" customFormat="1" ht="15" customHeight="1" x14ac:dyDescent="0.2">
      <c r="A286" s="174"/>
      <c r="B286" s="21" t="s">
        <v>160</v>
      </c>
      <c r="C286" s="139">
        <v>37</v>
      </c>
      <c r="D286" s="139">
        <v>1</v>
      </c>
      <c r="E286" s="140">
        <v>3</v>
      </c>
    </row>
    <row r="287" spans="1:5" s="42" customFormat="1" ht="15" customHeight="1" x14ac:dyDescent="0.2">
      <c r="A287" s="174"/>
      <c r="B287" s="168" t="s">
        <v>529</v>
      </c>
      <c r="C287" s="139">
        <v>37</v>
      </c>
      <c r="D287" s="139">
        <v>0</v>
      </c>
      <c r="E287" s="140">
        <v>4</v>
      </c>
    </row>
    <row r="288" spans="1:5" s="42" customFormat="1" ht="15" customHeight="1" x14ac:dyDescent="0.2">
      <c r="A288" s="174" t="s">
        <v>948</v>
      </c>
      <c r="B288" s="21" t="s">
        <v>246</v>
      </c>
      <c r="C288" s="139">
        <v>36</v>
      </c>
      <c r="D288" s="139">
        <v>9</v>
      </c>
      <c r="E288" s="141">
        <v>1</v>
      </c>
    </row>
    <row r="289" spans="1:5" s="42" customFormat="1" ht="15" customHeight="1" x14ac:dyDescent="0.2">
      <c r="A289" s="174"/>
      <c r="B289" s="21" t="s">
        <v>243</v>
      </c>
      <c r="C289" s="139">
        <v>36</v>
      </c>
      <c r="D289" s="139">
        <v>4</v>
      </c>
      <c r="E289" s="141">
        <v>1</v>
      </c>
    </row>
    <row r="290" spans="1:5" s="42" customFormat="1" ht="15" customHeight="1" x14ac:dyDescent="0.2">
      <c r="A290" s="174"/>
      <c r="B290" s="168" t="s">
        <v>604</v>
      </c>
      <c r="C290" s="139">
        <v>36</v>
      </c>
      <c r="D290" s="139">
        <v>1</v>
      </c>
      <c r="E290" s="140">
        <v>5</v>
      </c>
    </row>
    <row r="291" spans="1:5" s="42" customFormat="1" ht="15" customHeight="1" x14ac:dyDescent="0.2">
      <c r="A291" s="174" t="s">
        <v>949</v>
      </c>
      <c r="B291" s="21" t="s">
        <v>332</v>
      </c>
      <c r="C291" s="139">
        <v>35</v>
      </c>
      <c r="D291" s="139">
        <v>10</v>
      </c>
      <c r="E291" s="140">
        <v>4</v>
      </c>
    </row>
    <row r="292" spans="1:5" s="42" customFormat="1" ht="15" customHeight="1" x14ac:dyDescent="0.2">
      <c r="A292" s="174"/>
      <c r="B292" s="21" t="s">
        <v>306</v>
      </c>
      <c r="C292" s="139">
        <v>35</v>
      </c>
      <c r="D292" s="139">
        <v>0</v>
      </c>
      <c r="E292" s="140">
        <v>3</v>
      </c>
    </row>
    <row r="293" spans="1:5" s="42" customFormat="1" ht="15" customHeight="1" x14ac:dyDescent="0.2">
      <c r="A293" s="174" t="s">
        <v>950</v>
      </c>
      <c r="B293" s="21" t="s">
        <v>161</v>
      </c>
      <c r="C293" s="139">
        <v>34</v>
      </c>
      <c r="D293" s="139">
        <v>14</v>
      </c>
      <c r="E293" s="140">
        <v>2</v>
      </c>
    </row>
    <row r="294" spans="1:5" s="42" customFormat="1" ht="15" customHeight="1" x14ac:dyDescent="0.2">
      <c r="A294" s="174"/>
      <c r="B294" s="21" t="s">
        <v>303</v>
      </c>
      <c r="C294" s="139">
        <v>34</v>
      </c>
      <c r="D294" s="139">
        <v>2</v>
      </c>
      <c r="E294" s="140">
        <v>3</v>
      </c>
    </row>
    <row r="295" spans="1:5" s="42" customFormat="1" ht="15" customHeight="1" x14ac:dyDescent="0.2">
      <c r="A295" s="174"/>
      <c r="B295" s="21" t="s">
        <v>289</v>
      </c>
      <c r="C295" s="139">
        <v>34</v>
      </c>
      <c r="D295" s="139">
        <v>0</v>
      </c>
      <c r="E295" s="140">
        <v>3</v>
      </c>
    </row>
    <row r="296" spans="1:5" s="42" customFormat="1" ht="15" customHeight="1" x14ac:dyDescent="0.2">
      <c r="A296" s="174"/>
      <c r="B296" s="21" t="s">
        <v>162</v>
      </c>
      <c r="C296" s="139">
        <v>34</v>
      </c>
      <c r="D296" s="139">
        <v>0</v>
      </c>
      <c r="E296" s="140">
        <v>3</v>
      </c>
    </row>
    <row r="297" spans="1:5" s="42" customFormat="1" ht="15" customHeight="1" x14ac:dyDescent="0.2">
      <c r="A297" s="174"/>
      <c r="B297" s="168" t="s">
        <v>657</v>
      </c>
      <c r="C297" s="139">
        <v>34</v>
      </c>
      <c r="D297" s="139">
        <v>0</v>
      </c>
      <c r="E297" s="140">
        <v>3</v>
      </c>
    </row>
    <row r="298" spans="1:5" s="42" customFormat="1" ht="15" customHeight="1" x14ac:dyDescent="0.2">
      <c r="A298" s="174" t="s">
        <v>951</v>
      </c>
      <c r="B298" s="168" t="s">
        <v>493</v>
      </c>
      <c r="C298" s="139">
        <v>33</v>
      </c>
      <c r="D298" s="139">
        <v>3</v>
      </c>
      <c r="E298" s="140">
        <v>2</v>
      </c>
    </row>
    <row r="299" spans="1:5" s="42" customFormat="1" ht="15" customHeight="1" x14ac:dyDescent="0.2">
      <c r="A299" s="174"/>
      <c r="B299" s="21" t="s">
        <v>163</v>
      </c>
      <c r="C299" s="139">
        <v>33</v>
      </c>
      <c r="D299" s="139">
        <v>2</v>
      </c>
      <c r="E299" s="140">
        <v>6</v>
      </c>
    </row>
    <row r="300" spans="1:5" s="42" customFormat="1" ht="15" customHeight="1" x14ac:dyDescent="0.2">
      <c r="A300" s="174"/>
      <c r="B300" s="21" t="s">
        <v>164</v>
      </c>
      <c r="C300" s="139">
        <v>33</v>
      </c>
      <c r="D300" s="139">
        <v>0</v>
      </c>
      <c r="E300" s="140">
        <v>3</v>
      </c>
    </row>
    <row r="301" spans="1:5" s="42" customFormat="1" ht="15" customHeight="1" x14ac:dyDescent="0.2">
      <c r="A301" s="174"/>
      <c r="B301" s="168" t="s">
        <v>627</v>
      </c>
      <c r="C301" s="139">
        <v>33</v>
      </c>
      <c r="D301" s="139">
        <v>0</v>
      </c>
      <c r="E301" s="140">
        <v>2</v>
      </c>
    </row>
    <row r="302" spans="1:5" s="42" customFormat="1" ht="15" customHeight="1" x14ac:dyDescent="0.2">
      <c r="A302" s="174" t="s">
        <v>898</v>
      </c>
      <c r="B302" s="21" t="s">
        <v>166</v>
      </c>
      <c r="C302" s="139">
        <v>32</v>
      </c>
      <c r="D302" s="139">
        <v>4</v>
      </c>
      <c r="E302" s="140">
        <v>2</v>
      </c>
    </row>
    <row r="303" spans="1:5" s="42" customFormat="1" ht="15" customHeight="1" x14ac:dyDescent="0.2">
      <c r="A303" s="174"/>
      <c r="B303" s="21" t="s">
        <v>167</v>
      </c>
      <c r="C303" s="139">
        <v>32</v>
      </c>
      <c r="D303" s="139">
        <v>2</v>
      </c>
      <c r="E303" s="140">
        <v>6</v>
      </c>
    </row>
    <row r="304" spans="1:5" s="42" customFormat="1" ht="15" customHeight="1" x14ac:dyDescent="0.2">
      <c r="A304" s="174"/>
      <c r="B304" s="21" t="s">
        <v>168</v>
      </c>
      <c r="C304" s="139">
        <v>32</v>
      </c>
      <c r="D304" s="139">
        <v>0</v>
      </c>
      <c r="E304" s="140">
        <v>6</v>
      </c>
    </row>
    <row r="305" spans="1:5" s="42" customFormat="1" ht="15" customHeight="1" x14ac:dyDescent="0.2">
      <c r="A305" s="174" t="s">
        <v>899</v>
      </c>
      <c r="B305" s="21" t="s">
        <v>170</v>
      </c>
      <c r="C305" s="139">
        <v>31</v>
      </c>
      <c r="D305" s="139">
        <v>0</v>
      </c>
      <c r="E305" s="140">
        <v>5</v>
      </c>
    </row>
    <row r="306" spans="1:5" s="42" customFormat="1" ht="15" customHeight="1" x14ac:dyDescent="0.2">
      <c r="A306" s="174"/>
      <c r="B306" s="21" t="s">
        <v>169</v>
      </c>
      <c r="C306" s="139">
        <v>31</v>
      </c>
      <c r="D306" s="139">
        <v>0</v>
      </c>
      <c r="E306" s="140">
        <v>1</v>
      </c>
    </row>
    <row r="307" spans="1:5" s="42" customFormat="1" ht="15" customHeight="1" x14ac:dyDescent="0.2">
      <c r="A307" s="174" t="s">
        <v>952</v>
      </c>
      <c r="B307" s="21" t="s">
        <v>171</v>
      </c>
      <c r="C307" s="139">
        <v>30</v>
      </c>
      <c r="D307" s="139">
        <v>3</v>
      </c>
      <c r="E307" s="140">
        <v>4</v>
      </c>
    </row>
    <row r="308" spans="1:5" s="42" customFormat="1" ht="15" customHeight="1" x14ac:dyDescent="0.2">
      <c r="A308" s="174"/>
      <c r="B308" s="21" t="s">
        <v>257</v>
      </c>
      <c r="C308" s="139">
        <v>30</v>
      </c>
      <c r="D308" s="139">
        <v>2</v>
      </c>
      <c r="E308" s="141">
        <v>5</v>
      </c>
    </row>
    <row r="309" spans="1:5" s="42" customFormat="1" ht="15" customHeight="1" x14ac:dyDescent="0.2">
      <c r="A309" s="174"/>
      <c r="B309" s="168" t="s">
        <v>645</v>
      </c>
      <c r="C309" s="139">
        <v>30</v>
      </c>
      <c r="D309" s="139">
        <v>2</v>
      </c>
      <c r="E309" s="140">
        <v>3</v>
      </c>
    </row>
    <row r="310" spans="1:5" s="42" customFormat="1" ht="15" customHeight="1" x14ac:dyDescent="0.2">
      <c r="A310" s="174" t="s">
        <v>953</v>
      </c>
      <c r="B310" s="168" t="s">
        <v>855</v>
      </c>
      <c r="C310" s="139">
        <v>29</v>
      </c>
      <c r="D310" s="139">
        <v>12</v>
      </c>
      <c r="E310" s="140">
        <v>2</v>
      </c>
    </row>
    <row r="311" spans="1:5" s="42" customFormat="1" ht="15" customHeight="1" x14ac:dyDescent="0.2">
      <c r="A311" s="174"/>
      <c r="B311" s="21" t="s">
        <v>172</v>
      </c>
      <c r="C311" s="139">
        <v>29</v>
      </c>
      <c r="D311" s="139">
        <v>1</v>
      </c>
      <c r="E311" s="140">
        <v>4</v>
      </c>
    </row>
    <row r="312" spans="1:5" s="42" customFormat="1" ht="15" customHeight="1" x14ac:dyDescent="0.2">
      <c r="A312" s="174"/>
      <c r="B312" s="21" t="s">
        <v>295</v>
      </c>
      <c r="C312" s="139">
        <v>29</v>
      </c>
      <c r="D312" s="139">
        <v>1</v>
      </c>
      <c r="E312" s="140">
        <v>3</v>
      </c>
    </row>
    <row r="313" spans="1:5" s="42" customFormat="1" ht="15" customHeight="1" x14ac:dyDescent="0.2">
      <c r="A313" s="174"/>
      <c r="B313" s="21" t="s">
        <v>173</v>
      </c>
      <c r="C313" s="139">
        <v>29</v>
      </c>
      <c r="D313" s="139">
        <v>0</v>
      </c>
      <c r="E313" s="140">
        <v>3</v>
      </c>
    </row>
    <row r="314" spans="1:5" s="42" customFormat="1" ht="15" customHeight="1" x14ac:dyDescent="0.2">
      <c r="A314" s="174" t="s">
        <v>954</v>
      </c>
      <c r="B314" s="21" t="s">
        <v>174</v>
      </c>
      <c r="C314" s="139">
        <v>28</v>
      </c>
      <c r="D314" s="139">
        <v>16</v>
      </c>
      <c r="E314" s="140">
        <v>1</v>
      </c>
    </row>
    <row r="315" spans="1:5" s="42" customFormat="1" ht="15" customHeight="1" x14ac:dyDescent="0.2">
      <c r="A315" s="174"/>
      <c r="B315" s="21" t="s">
        <v>175</v>
      </c>
      <c r="C315" s="139">
        <v>28</v>
      </c>
      <c r="D315" s="139">
        <v>2</v>
      </c>
      <c r="E315" s="140">
        <v>3</v>
      </c>
    </row>
    <row r="316" spans="1:5" s="42" customFormat="1" ht="15" customHeight="1" x14ac:dyDescent="0.2">
      <c r="A316" s="174"/>
      <c r="B316" s="168" t="s">
        <v>661</v>
      </c>
      <c r="C316" s="139">
        <v>28</v>
      </c>
      <c r="D316" s="139">
        <v>1</v>
      </c>
      <c r="E316" s="140">
        <v>3</v>
      </c>
    </row>
    <row r="317" spans="1:5" s="42" customFormat="1" ht="15" customHeight="1" x14ac:dyDescent="0.2">
      <c r="A317" s="174"/>
      <c r="B317" s="168" t="s">
        <v>701</v>
      </c>
      <c r="C317" s="139">
        <v>28</v>
      </c>
      <c r="D317" s="139">
        <v>0</v>
      </c>
      <c r="E317" s="140">
        <v>4</v>
      </c>
    </row>
    <row r="318" spans="1:5" s="42" customFormat="1" ht="15" customHeight="1" x14ac:dyDescent="0.2">
      <c r="A318" s="174" t="s">
        <v>955</v>
      </c>
      <c r="B318" s="168" t="s">
        <v>848</v>
      </c>
      <c r="C318" s="139">
        <v>27</v>
      </c>
      <c r="D318" s="139">
        <v>4</v>
      </c>
      <c r="E318" s="140">
        <v>1</v>
      </c>
    </row>
    <row r="319" spans="1:5" s="42" customFormat="1" ht="15" customHeight="1" x14ac:dyDescent="0.2">
      <c r="A319" s="174"/>
      <c r="B319" s="21" t="s">
        <v>176</v>
      </c>
      <c r="C319" s="139">
        <v>27</v>
      </c>
      <c r="D319" s="139">
        <v>2</v>
      </c>
      <c r="E319" s="140">
        <v>1</v>
      </c>
    </row>
    <row r="320" spans="1:5" s="42" customFormat="1" ht="15" customHeight="1" x14ac:dyDescent="0.2">
      <c r="A320" s="174"/>
      <c r="B320" s="168" t="s">
        <v>652</v>
      </c>
      <c r="C320" s="139">
        <v>27</v>
      </c>
      <c r="D320" s="139">
        <v>0</v>
      </c>
      <c r="E320" s="141">
        <v>2</v>
      </c>
    </row>
    <row r="321" spans="1:5" s="42" customFormat="1" ht="15" customHeight="1" x14ac:dyDescent="0.2">
      <c r="A321" s="174"/>
      <c r="B321" s="21" t="s">
        <v>177</v>
      </c>
      <c r="C321" s="139">
        <v>27</v>
      </c>
      <c r="D321" s="139">
        <v>0</v>
      </c>
      <c r="E321" s="140">
        <v>2</v>
      </c>
    </row>
    <row r="322" spans="1:5" s="42" customFormat="1" ht="15" customHeight="1" x14ac:dyDescent="0.2">
      <c r="A322" s="174" t="s">
        <v>900</v>
      </c>
      <c r="B322" s="21" t="s">
        <v>178</v>
      </c>
      <c r="C322" s="139">
        <v>26</v>
      </c>
      <c r="D322" s="139">
        <v>14</v>
      </c>
      <c r="E322" s="140">
        <v>3</v>
      </c>
    </row>
    <row r="323" spans="1:5" s="42" customFormat="1" ht="15" customHeight="1" x14ac:dyDescent="0.2">
      <c r="A323" s="174"/>
      <c r="B323" s="21" t="s">
        <v>51</v>
      </c>
      <c r="C323" s="139">
        <v>26</v>
      </c>
      <c r="D323" s="139">
        <v>3</v>
      </c>
      <c r="E323" s="140">
        <v>3</v>
      </c>
    </row>
    <row r="324" spans="1:5" s="42" customFormat="1" ht="15" customHeight="1" x14ac:dyDescent="0.2">
      <c r="A324" s="174"/>
      <c r="B324" s="21" t="s">
        <v>180</v>
      </c>
      <c r="C324" s="139">
        <v>26</v>
      </c>
      <c r="D324" s="139">
        <v>0</v>
      </c>
      <c r="E324" s="140">
        <v>2</v>
      </c>
    </row>
    <row r="325" spans="1:5" s="42" customFormat="1" ht="15" customHeight="1" x14ac:dyDescent="0.2">
      <c r="A325" s="174"/>
      <c r="B325" s="21" t="s">
        <v>179</v>
      </c>
      <c r="C325" s="139">
        <v>26</v>
      </c>
      <c r="D325" s="139">
        <v>0</v>
      </c>
      <c r="E325" s="140">
        <v>1</v>
      </c>
    </row>
    <row r="326" spans="1:5" s="42" customFormat="1" ht="15" customHeight="1" x14ac:dyDescent="0.2">
      <c r="A326" s="174" t="s">
        <v>956</v>
      </c>
      <c r="B326" s="21" t="s">
        <v>181</v>
      </c>
      <c r="C326" s="139">
        <v>25</v>
      </c>
      <c r="D326" s="139">
        <v>0</v>
      </c>
      <c r="E326" s="140">
        <v>2</v>
      </c>
    </row>
    <row r="327" spans="1:5" s="42" customFormat="1" ht="15" customHeight="1" x14ac:dyDescent="0.2">
      <c r="A327" s="174" t="s">
        <v>957</v>
      </c>
      <c r="B327" s="21" t="s">
        <v>182</v>
      </c>
      <c r="C327" s="139">
        <v>24</v>
      </c>
      <c r="D327" s="139">
        <v>10</v>
      </c>
      <c r="E327" s="140">
        <v>5</v>
      </c>
    </row>
    <row r="328" spans="1:5" s="42" customFormat="1" ht="15" customHeight="1" x14ac:dyDescent="0.2">
      <c r="A328" s="174"/>
      <c r="B328" s="21" t="s">
        <v>183</v>
      </c>
      <c r="C328" s="139">
        <v>24</v>
      </c>
      <c r="D328" s="139">
        <v>9</v>
      </c>
      <c r="E328" s="140">
        <v>2</v>
      </c>
    </row>
    <row r="329" spans="1:5" s="42" customFormat="1" ht="15" customHeight="1" x14ac:dyDescent="0.2">
      <c r="A329" s="174"/>
      <c r="B329" s="21" t="s">
        <v>184</v>
      </c>
      <c r="C329" s="139">
        <v>24</v>
      </c>
      <c r="D329" s="139">
        <v>3</v>
      </c>
      <c r="E329" s="140">
        <v>7</v>
      </c>
    </row>
    <row r="330" spans="1:5" s="42" customFormat="1" ht="15" customHeight="1" x14ac:dyDescent="0.2">
      <c r="A330" s="174"/>
      <c r="B330" s="168" t="s">
        <v>744</v>
      </c>
      <c r="C330" s="139">
        <v>24</v>
      </c>
      <c r="D330" s="139">
        <v>3</v>
      </c>
      <c r="E330" s="140">
        <v>2</v>
      </c>
    </row>
    <row r="331" spans="1:5" s="42" customFormat="1" ht="15" customHeight="1" x14ac:dyDescent="0.2">
      <c r="A331" s="174"/>
      <c r="B331" s="21" t="s">
        <v>185</v>
      </c>
      <c r="C331" s="139">
        <v>24</v>
      </c>
      <c r="D331" s="139">
        <v>1</v>
      </c>
      <c r="E331" s="140">
        <v>2</v>
      </c>
    </row>
    <row r="332" spans="1:5" s="42" customFormat="1" ht="15" customHeight="1" x14ac:dyDescent="0.2">
      <c r="A332" s="174"/>
      <c r="B332" s="168" t="s">
        <v>330</v>
      </c>
      <c r="C332" s="139">
        <v>24</v>
      </c>
      <c r="D332" s="139">
        <v>0</v>
      </c>
      <c r="E332" s="140">
        <v>3</v>
      </c>
    </row>
    <row r="333" spans="1:5" s="42" customFormat="1" ht="15" customHeight="1" x14ac:dyDescent="0.2">
      <c r="A333" s="174"/>
      <c r="B333" s="21" t="s">
        <v>186</v>
      </c>
      <c r="C333" s="139">
        <v>24</v>
      </c>
      <c r="D333" s="139">
        <v>0</v>
      </c>
      <c r="E333" s="140">
        <v>1</v>
      </c>
    </row>
    <row r="334" spans="1:5" s="42" customFormat="1" ht="15" customHeight="1" x14ac:dyDescent="0.2">
      <c r="A334" s="174" t="s">
        <v>958</v>
      </c>
      <c r="B334" s="168" t="s">
        <v>664</v>
      </c>
      <c r="C334" s="139">
        <v>23</v>
      </c>
      <c r="D334" s="139">
        <v>2</v>
      </c>
      <c r="E334" s="140">
        <v>3</v>
      </c>
    </row>
    <row r="335" spans="1:5" s="42" customFormat="1" ht="15" customHeight="1" x14ac:dyDescent="0.2">
      <c r="A335" s="174"/>
      <c r="B335" s="21" t="s">
        <v>304</v>
      </c>
      <c r="C335" s="139">
        <v>23</v>
      </c>
      <c r="D335" s="139">
        <v>1</v>
      </c>
      <c r="E335" s="140">
        <v>3</v>
      </c>
    </row>
    <row r="336" spans="1:5" s="42" customFormat="1" ht="15" customHeight="1" x14ac:dyDescent="0.2">
      <c r="A336" s="174" t="s">
        <v>823</v>
      </c>
      <c r="B336" s="168" t="s">
        <v>857</v>
      </c>
      <c r="C336" s="139">
        <v>22</v>
      </c>
      <c r="D336" s="139">
        <v>2</v>
      </c>
      <c r="E336" s="140">
        <v>2</v>
      </c>
    </row>
    <row r="337" spans="1:5" s="42" customFormat="1" ht="15" customHeight="1" x14ac:dyDescent="0.2">
      <c r="A337" s="174"/>
      <c r="B337" s="168" t="s">
        <v>659</v>
      </c>
      <c r="C337" s="139">
        <v>22</v>
      </c>
      <c r="D337" s="139">
        <v>0</v>
      </c>
      <c r="E337" s="140">
        <v>6</v>
      </c>
    </row>
    <row r="338" spans="1:5" s="42" customFormat="1" ht="15" customHeight="1" x14ac:dyDescent="0.2">
      <c r="A338" s="174"/>
      <c r="B338" s="21" t="s">
        <v>187</v>
      </c>
      <c r="C338" s="139">
        <v>22</v>
      </c>
      <c r="D338" s="139">
        <v>0</v>
      </c>
      <c r="E338" s="140">
        <v>2</v>
      </c>
    </row>
    <row r="339" spans="1:5" s="42" customFormat="1" ht="15" customHeight="1" x14ac:dyDescent="0.2">
      <c r="A339" s="174"/>
      <c r="B339" s="168" t="s">
        <v>847</v>
      </c>
      <c r="C339" s="139">
        <v>22</v>
      </c>
      <c r="D339" s="139">
        <v>0</v>
      </c>
      <c r="E339" s="140">
        <v>1</v>
      </c>
    </row>
    <row r="340" spans="1:5" s="42" customFormat="1" ht="15" customHeight="1" x14ac:dyDescent="0.2">
      <c r="A340" s="174"/>
      <c r="B340" s="21" t="s">
        <v>423</v>
      </c>
      <c r="C340" s="139">
        <v>22</v>
      </c>
      <c r="D340" s="139">
        <v>0</v>
      </c>
      <c r="E340" s="140">
        <v>1</v>
      </c>
    </row>
    <row r="341" spans="1:5" s="42" customFormat="1" ht="15" customHeight="1" x14ac:dyDescent="0.2">
      <c r="A341" s="174"/>
      <c r="B341" s="21" t="s">
        <v>247</v>
      </c>
      <c r="C341" s="139">
        <v>22</v>
      </c>
      <c r="D341" s="139">
        <v>0</v>
      </c>
      <c r="E341" s="141">
        <v>1</v>
      </c>
    </row>
    <row r="342" spans="1:5" s="42" customFormat="1" ht="15" customHeight="1" x14ac:dyDescent="0.2">
      <c r="A342" s="174" t="s">
        <v>959</v>
      </c>
      <c r="B342" s="168" t="s">
        <v>537</v>
      </c>
      <c r="C342" s="139">
        <v>21</v>
      </c>
      <c r="D342" s="139">
        <v>6</v>
      </c>
      <c r="E342" s="140">
        <v>1</v>
      </c>
    </row>
    <row r="343" spans="1:5" s="42" customFormat="1" ht="15" customHeight="1" x14ac:dyDescent="0.2">
      <c r="A343" s="174"/>
      <c r="B343" s="21" t="s">
        <v>188</v>
      </c>
      <c r="C343" s="139">
        <v>21</v>
      </c>
      <c r="D343" s="139">
        <v>2</v>
      </c>
      <c r="E343" s="140">
        <v>2</v>
      </c>
    </row>
    <row r="344" spans="1:5" s="42" customFormat="1" ht="15" customHeight="1" x14ac:dyDescent="0.2">
      <c r="A344" s="174" t="s">
        <v>824</v>
      </c>
      <c r="B344" s="168" t="s">
        <v>758</v>
      </c>
      <c r="C344" s="139">
        <v>20</v>
      </c>
      <c r="D344" s="139">
        <v>2</v>
      </c>
      <c r="E344" s="140">
        <v>1</v>
      </c>
    </row>
    <row r="345" spans="1:5" s="42" customFormat="1" ht="15" customHeight="1" x14ac:dyDescent="0.2">
      <c r="A345" s="174"/>
      <c r="B345" s="21" t="s">
        <v>189</v>
      </c>
      <c r="C345" s="139">
        <v>20</v>
      </c>
      <c r="D345" s="139">
        <v>1</v>
      </c>
      <c r="E345" s="140">
        <v>1</v>
      </c>
    </row>
    <row r="346" spans="1:5" s="42" customFormat="1" ht="15" customHeight="1" x14ac:dyDescent="0.2">
      <c r="A346" s="174"/>
      <c r="B346" s="21" t="s">
        <v>191</v>
      </c>
      <c r="C346" s="139">
        <v>20</v>
      </c>
      <c r="D346" s="139">
        <v>0</v>
      </c>
      <c r="E346" s="140">
        <v>2</v>
      </c>
    </row>
    <row r="347" spans="1:5" s="42" customFormat="1" ht="15" customHeight="1" x14ac:dyDescent="0.2">
      <c r="A347" s="174"/>
      <c r="B347" s="168" t="s">
        <v>850</v>
      </c>
      <c r="C347" s="139">
        <v>20</v>
      </c>
      <c r="D347" s="139">
        <v>0</v>
      </c>
      <c r="E347" s="140">
        <v>1</v>
      </c>
    </row>
    <row r="348" spans="1:5" s="42" customFormat="1" ht="15" customHeight="1" x14ac:dyDescent="0.2">
      <c r="A348" s="174"/>
      <c r="B348" s="21" t="s">
        <v>190</v>
      </c>
      <c r="C348" s="139">
        <v>20</v>
      </c>
      <c r="D348" s="139">
        <v>0</v>
      </c>
      <c r="E348" s="140">
        <v>1</v>
      </c>
    </row>
    <row r="349" spans="1:5" s="42" customFormat="1" ht="15" customHeight="1" x14ac:dyDescent="0.2">
      <c r="A349" s="174" t="s">
        <v>960</v>
      </c>
      <c r="B349" s="21" t="s">
        <v>192</v>
      </c>
      <c r="C349" s="139">
        <v>19</v>
      </c>
      <c r="D349" s="139">
        <v>6</v>
      </c>
      <c r="E349" s="140">
        <v>2</v>
      </c>
    </row>
    <row r="350" spans="1:5" s="42" customFormat="1" ht="15" customHeight="1" x14ac:dyDescent="0.2">
      <c r="A350" s="174"/>
      <c r="B350" s="21" t="s">
        <v>193</v>
      </c>
      <c r="C350" s="139">
        <v>19</v>
      </c>
      <c r="D350" s="139">
        <v>2</v>
      </c>
      <c r="E350" s="140">
        <v>1</v>
      </c>
    </row>
    <row r="351" spans="1:5" s="42" customFormat="1" ht="15" customHeight="1" x14ac:dyDescent="0.2">
      <c r="A351" s="174"/>
      <c r="B351" s="21" t="s">
        <v>256</v>
      </c>
      <c r="C351" s="139">
        <v>19</v>
      </c>
      <c r="D351" s="139">
        <v>1</v>
      </c>
      <c r="E351" s="141">
        <v>5</v>
      </c>
    </row>
    <row r="352" spans="1:5" s="42" customFormat="1" ht="15" customHeight="1" x14ac:dyDescent="0.2">
      <c r="A352" s="174"/>
      <c r="B352" s="21" t="s">
        <v>57</v>
      </c>
      <c r="C352" s="139">
        <v>19</v>
      </c>
      <c r="D352" s="139">
        <v>1</v>
      </c>
      <c r="E352" s="140">
        <v>5</v>
      </c>
    </row>
    <row r="353" spans="1:5" s="42" customFormat="1" ht="15" customHeight="1" x14ac:dyDescent="0.2">
      <c r="A353" s="174"/>
      <c r="B353" s="168" t="s">
        <v>798</v>
      </c>
      <c r="C353" s="139">
        <v>19</v>
      </c>
      <c r="D353" s="139">
        <v>0</v>
      </c>
      <c r="E353" s="140">
        <v>3</v>
      </c>
    </row>
    <row r="354" spans="1:5" s="42" customFormat="1" ht="15" customHeight="1" x14ac:dyDescent="0.2">
      <c r="A354" s="174" t="s">
        <v>961</v>
      </c>
      <c r="B354" s="21" t="s">
        <v>194</v>
      </c>
      <c r="C354" s="139">
        <v>17</v>
      </c>
      <c r="D354" s="139">
        <v>2</v>
      </c>
      <c r="E354" s="140">
        <v>1</v>
      </c>
    </row>
    <row r="355" spans="1:5" s="42" customFormat="1" ht="15" customHeight="1" x14ac:dyDescent="0.2">
      <c r="A355" s="174"/>
      <c r="B355" s="21" t="s">
        <v>195</v>
      </c>
      <c r="C355" s="139">
        <v>17</v>
      </c>
      <c r="D355" s="139">
        <v>1</v>
      </c>
      <c r="E355" s="140">
        <v>2</v>
      </c>
    </row>
    <row r="356" spans="1:5" s="42" customFormat="1" ht="15" customHeight="1" x14ac:dyDescent="0.2">
      <c r="A356" s="174"/>
      <c r="B356" s="21" t="s">
        <v>196</v>
      </c>
      <c r="C356" s="139">
        <v>17</v>
      </c>
      <c r="D356" s="139">
        <v>0</v>
      </c>
      <c r="E356" s="140">
        <v>2</v>
      </c>
    </row>
    <row r="357" spans="1:5" s="42" customFormat="1" ht="15" customHeight="1" x14ac:dyDescent="0.2">
      <c r="A357" s="174"/>
      <c r="B357" s="21" t="s">
        <v>252</v>
      </c>
      <c r="C357" s="139">
        <v>17</v>
      </c>
      <c r="D357" s="139">
        <v>0</v>
      </c>
      <c r="E357" s="141">
        <v>1</v>
      </c>
    </row>
    <row r="358" spans="1:5" s="42" customFormat="1" ht="15" customHeight="1" x14ac:dyDescent="0.2">
      <c r="A358" s="174" t="s">
        <v>962</v>
      </c>
      <c r="B358" s="21" t="s">
        <v>281</v>
      </c>
      <c r="C358" s="139">
        <v>16</v>
      </c>
      <c r="D358" s="139">
        <v>3</v>
      </c>
      <c r="E358" s="140">
        <v>4</v>
      </c>
    </row>
    <row r="359" spans="1:5" s="42" customFormat="1" ht="15" customHeight="1" x14ac:dyDescent="0.2">
      <c r="A359" s="174"/>
      <c r="B359" s="168" t="s">
        <v>852</v>
      </c>
      <c r="C359" s="139">
        <v>16</v>
      </c>
      <c r="D359" s="139">
        <v>1</v>
      </c>
      <c r="E359" s="140">
        <v>1</v>
      </c>
    </row>
    <row r="360" spans="1:5" s="42" customFormat="1" ht="15" customHeight="1" x14ac:dyDescent="0.2">
      <c r="A360" s="174"/>
      <c r="B360" s="21" t="s">
        <v>200</v>
      </c>
      <c r="C360" s="139">
        <v>16</v>
      </c>
      <c r="D360" s="139">
        <v>0</v>
      </c>
      <c r="E360" s="140">
        <v>3</v>
      </c>
    </row>
    <row r="361" spans="1:5" s="42" customFormat="1" ht="15" customHeight="1" x14ac:dyDescent="0.2">
      <c r="A361" s="174"/>
      <c r="B361" s="21" t="s">
        <v>198</v>
      </c>
      <c r="C361" s="139">
        <v>16</v>
      </c>
      <c r="D361" s="139">
        <v>0</v>
      </c>
      <c r="E361" s="140">
        <v>2</v>
      </c>
    </row>
    <row r="362" spans="1:5" s="42" customFormat="1" ht="15" customHeight="1" x14ac:dyDescent="0.2">
      <c r="A362" s="174"/>
      <c r="B362" s="21" t="s">
        <v>199</v>
      </c>
      <c r="C362" s="139">
        <v>16</v>
      </c>
      <c r="D362" s="139">
        <v>0</v>
      </c>
      <c r="E362" s="140">
        <v>2</v>
      </c>
    </row>
    <row r="363" spans="1:5" s="42" customFormat="1" ht="15" customHeight="1" x14ac:dyDescent="0.2">
      <c r="A363" s="174"/>
      <c r="B363" s="21" t="s">
        <v>197</v>
      </c>
      <c r="C363" s="139">
        <v>16</v>
      </c>
      <c r="D363" s="139">
        <v>0</v>
      </c>
      <c r="E363" s="140">
        <v>1</v>
      </c>
    </row>
    <row r="364" spans="1:5" s="42" customFormat="1" ht="15" customHeight="1" x14ac:dyDescent="0.2">
      <c r="A364" s="174" t="s">
        <v>963</v>
      </c>
      <c r="B364" s="168" t="s">
        <v>853</v>
      </c>
      <c r="C364" s="139">
        <v>14</v>
      </c>
      <c r="D364" s="139">
        <v>6</v>
      </c>
      <c r="E364" s="140">
        <v>1</v>
      </c>
    </row>
    <row r="365" spans="1:5" s="42" customFormat="1" ht="15" customHeight="1" x14ac:dyDescent="0.2">
      <c r="A365" s="174"/>
      <c r="B365" s="21" t="s">
        <v>255</v>
      </c>
      <c r="C365" s="139">
        <v>14</v>
      </c>
      <c r="D365" s="139">
        <v>5</v>
      </c>
      <c r="E365" s="141">
        <v>1</v>
      </c>
    </row>
    <row r="366" spans="1:5" s="42" customFormat="1" ht="15" customHeight="1" x14ac:dyDescent="0.2">
      <c r="A366" s="174"/>
      <c r="B366" s="21" t="s">
        <v>201</v>
      </c>
      <c r="C366" s="139">
        <v>14</v>
      </c>
      <c r="D366" s="139">
        <v>1</v>
      </c>
      <c r="E366" s="140">
        <v>1</v>
      </c>
    </row>
    <row r="367" spans="1:5" s="42" customFormat="1" ht="15" customHeight="1" x14ac:dyDescent="0.2">
      <c r="A367" s="174"/>
      <c r="B367" s="21" t="s">
        <v>202</v>
      </c>
      <c r="C367" s="139">
        <v>14</v>
      </c>
      <c r="D367" s="139">
        <v>0</v>
      </c>
      <c r="E367" s="140">
        <v>2</v>
      </c>
    </row>
    <row r="368" spans="1:5" s="42" customFormat="1" ht="15" customHeight="1" x14ac:dyDescent="0.2">
      <c r="A368" s="174"/>
      <c r="B368" s="21" t="s">
        <v>203</v>
      </c>
      <c r="C368" s="139">
        <v>14</v>
      </c>
      <c r="D368" s="139">
        <v>0</v>
      </c>
      <c r="E368" s="140">
        <v>2</v>
      </c>
    </row>
    <row r="369" spans="1:5" s="42" customFormat="1" ht="15" customHeight="1" x14ac:dyDescent="0.2">
      <c r="A369" s="174" t="s">
        <v>964</v>
      </c>
      <c r="B369" s="168" t="s">
        <v>544</v>
      </c>
      <c r="C369" s="139">
        <v>13</v>
      </c>
      <c r="D369" s="139">
        <v>23</v>
      </c>
      <c r="E369" s="140">
        <v>1</v>
      </c>
    </row>
    <row r="370" spans="1:5" s="42" customFormat="1" ht="15" customHeight="1" x14ac:dyDescent="0.2">
      <c r="A370" s="174"/>
      <c r="B370" s="168" t="s">
        <v>731</v>
      </c>
      <c r="C370" s="139">
        <v>13</v>
      </c>
      <c r="D370" s="139">
        <v>8</v>
      </c>
      <c r="E370" s="140">
        <v>2</v>
      </c>
    </row>
    <row r="371" spans="1:5" s="42" customFormat="1" ht="15" customHeight="1" x14ac:dyDescent="0.2">
      <c r="A371" s="174"/>
      <c r="B371" s="168" t="s">
        <v>860</v>
      </c>
      <c r="C371" s="139">
        <v>13</v>
      </c>
      <c r="D371" s="139">
        <v>3</v>
      </c>
      <c r="E371" s="140">
        <v>2</v>
      </c>
    </row>
    <row r="372" spans="1:5" s="42" customFormat="1" ht="15" customHeight="1" x14ac:dyDescent="0.2">
      <c r="A372" s="174"/>
      <c r="B372" s="168" t="s">
        <v>856</v>
      </c>
      <c r="C372" s="139">
        <v>13</v>
      </c>
      <c r="D372" s="139">
        <v>1</v>
      </c>
      <c r="E372" s="140">
        <v>1</v>
      </c>
    </row>
    <row r="373" spans="1:5" s="42" customFormat="1" ht="15" customHeight="1" x14ac:dyDescent="0.2">
      <c r="A373" s="174"/>
      <c r="B373" s="21" t="s">
        <v>204</v>
      </c>
      <c r="C373" s="139">
        <v>13</v>
      </c>
      <c r="D373" s="139">
        <v>0</v>
      </c>
      <c r="E373" s="140">
        <v>4</v>
      </c>
    </row>
    <row r="374" spans="1:5" s="42" customFormat="1" ht="15" customHeight="1" x14ac:dyDescent="0.2">
      <c r="A374" s="174"/>
      <c r="B374" s="21" t="s">
        <v>270</v>
      </c>
      <c r="C374" s="139">
        <v>13</v>
      </c>
      <c r="D374" s="139">
        <v>0</v>
      </c>
      <c r="E374" s="140">
        <v>3</v>
      </c>
    </row>
    <row r="375" spans="1:5" s="42" customFormat="1" ht="15" customHeight="1" x14ac:dyDescent="0.2">
      <c r="A375" s="174"/>
      <c r="B375" s="168" t="s">
        <v>801</v>
      </c>
      <c r="C375" s="139">
        <v>13</v>
      </c>
      <c r="D375" s="139">
        <v>0</v>
      </c>
      <c r="E375" s="140">
        <v>2</v>
      </c>
    </row>
    <row r="376" spans="1:5" s="42" customFormat="1" ht="15" customHeight="1" x14ac:dyDescent="0.2">
      <c r="A376" s="174" t="s">
        <v>965</v>
      </c>
      <c r="B376" s="21" t="s">
        <v>205</v>
      </c>
      <c r="C376" s="139">
        <v>12</v>
      </c>
      <c r="D376" s="139">
        <v>8</v>
      </c>
      <c r="E376" s="140">
        <v>5</v>
      </c>
    </row>
    <row r="377" spans="1:5" s="42" customFormat="1" ht="15" customHeight="1" x14ac:dyDescent="0.2">
      <c r="A377" s="174"/>
      <c r="B377" s="168" t="s">
        <v>497</v>
      </c>
      <c r="C377" s="139">
        <v>12</v>
      </c>
      <c r="D377" s="139">
        <v>1</v>
      </c>
      <c r="E377" s="140">
        <v>3</v>
      </c>
    </row>
    <row r="378" spans="1:5" s="42" customFormat="1" ht="15" customHeight="1" x14ac:dyDescent="0.2">
      <c r="A378" s="174"/>
      <c r="B378" s="21" t="s">
        <v>216</v>
      </c>
      <c r="C378" s="139">
        <v>12</v>
      </c>
      <c r="D378" s="139">
        <v>0</v>
      </c>
      <c r="E378" s="140">
        <v>3</v>
      </c>
    </row>
    <row r="379" spans="1:5" s="42" customFormat="1" ht="15" customHeight="1" x14ac:dyDescent="0.2">
      <c r="A379" s="174"/>
      <c r="B379" s="21" t="s">
        <v>206</v>
      </c>
      <c r="C379" s="139">
        <v>12</v>
      </c>
      <c r="D379" s="139">
        <v>0</v>
      </c>
      <c r="E379" s="140">
        <v>3</v>
      </c>
    </row>
    <row r="380" spans="1:5" s="42" customFormat="1" ht="15" customHeight="1" x14ac:dyDescent="0.2">
      <c r="A380" s="174"/>
      <c r="B380" s="21" t="s">
        <v>410</v>
      </c>
      <c r="C380" s="139">
        <v>12</v>
      </c>
      <c r="D380" s="139">
        <v>0</v>
      </c>
      <c r="E380" s="140">
        <v>1</v>
      </c>
    </row>
    <row r="381" spans="1:5" s="42" customFormat="1" ht="15" customHeight="1" x14ac:dyDescent="0.2">
      <c r="A381" s="174"/>
      <c r="B381" s="168" t="s">
        <v>542</v>
      </c>
      <c r="C381" s="139">
        <v>12</v>
      </c>
      <c r="D381" s="139">
        <v>0</v>
      </c>
      <c r="E381" s="140">
        <v>1</v>
      </c>
    </row>
    <row r="382" spans="1:5" s="42" customFormat="1" ht="15" customHeight="1" x14ac:dyDescent="0.2">
      <c r="A382" s="174" t="s">
        <v>966</v>
      </c>
      <c r="B382" s="21" t="s">
        <v>207</v>
      </c>
      <c r="C382" s="139">
        <v>11</v>
      </c>
      <c r="D382" s="139">
        <v>5</v>
      </c>
      <c r="E382" s="140">
        <v>1</v>
      </c>
    </row>
    <row r="383" spans="1:5" s="42" customFormat="1" ht="15" customHeight="1" x14ac:dyDescent="0.2">
      <c r="A383" s="174"/>
      <c r="B383" s="21" t="s">
        <v>287</v>
      </c>
      <c r="C383" s="139">
        <v>11</v>
      </c>
      <c r="D383" s="139">
        <v>4</v>
      </c>
      <c r="E383" s="140">
        <v>1</v>
      </c>
    </row>
    <row r="384" spans="1:5" s="42" customFormat="1" ht="15" customHeight="1" x14ac:dyDescent="0.2">
      <c r="A384" s="174"/>
      <c r="B384" s="168" t="s">
        <v>906</v>
      </c>
      <c r="C384" s="139">
        <v>11</v>
      </c>
      <c r="D384" s="139">
        <v>2</v>
      </c>
      <c r="E384" s="140">
        <v>1</v>
      </c>
    </row>
    <row r="385" spans="1:5" s="42" customFormat="1" ht="15" customHeight="1" x14ac:dyDescent="0.2">
      <c r="A385" s="174"/>
      <c r="B385" s="21" t="s">
        <v>208</v>
      </c>
      <c r="C385" s="139">
        <v>11</v>
      </c>
      <c r="D385" s="139">
        <v>2</v>
      </c>
      <c r="E385" s="140">
        <v>1</v>
      </c>
    </row>
    <row r="386" spans="1:5" s="42" customFormat="1" ht="15" customHeight="1" x14ac:dyDescent="0.2">
      <c r="A386" s="174"/>
      <c r="B386" s="168" t="s">
        <v>646</v>
      </c>
      <c r="C386" s="139">
        <v>11</v>
      </c>
      <c r="D386" s="139">
        <v>1</v>
      </c>
      <c r="E386" s="140">
        <v>2</v>
      </c>
    </row>
    <row r="387" spans="1:5" s="42" customFormat="1" ht="15" customHeight="1" x14ac:dyDescent="0.2">
      <c r="A387" s="174"/>
      <c r="B387" s="168" t="s">
        <v>739</v>
      </c>
      <c r="C387" s="139">
        <v>11</v>
      </c>
      <c r="D387" s="139">
        <v>1</v>
      </c>
      <c r="E387" s="140">
        <v>2</v>
      </c>
    </row>
    <row r="388" spans="1:5" s="42" customFormat="1" ht="15" customHeight="1" x14ac:dyDescent="0.2">
      <c r="A388" s="174"/>
      <c r="B388" s="21" t="s">
        <v>209</v>
      </c>
      <c r="C388" s="139">
        <v>11</v>
      </c>
      <c r="D388" s="139">
        <v>1</v>
      </c>
      <c r="E388" s="140">
        <v>1</v>
      </c>
    </row>
    <row r="389" spans="1:5" s="42" customFormat="1" ht="15" customHeight="1" x14ac:dyDescent="0.2">
      <c r="A389" s="174"/>
      <c r="B389" s="168" t="s">
        <v>698</v>
      </c>
      <c r="C389" s="139">
        <v>11</v>
      </c>
      <c r="D389" s="139">
        <v>0</v>
      </c>
      <c r="E389" s="140">
        <v>3</v>
      </c>
    </row>
    <row r="390" spans="1:5" s="42" customFormat="1" ht="15" customHeight="1" x14ac:dyDescent="0.2">
      <c r="A390" s="174"/>
      <c r="B390" s="21" t="s">
        <v>285</v>
      </c>
      <c r="C390" s="139">
        <v>11</v>
      </c>
      <c r="D390" s="139">
        <v>0</v>
      </c>
      <c r="E390" s="140">
        <v>1</v>
      </c>
    </row>
    <row r="391" spans="1:5" s="42" customFormat="1" ht="15" customHeight="1" x14ac:dyDescent="0.2">
      <c r="A391" s="174"/>
      <c r="B391" s="21" t="s">
        <v>210</v>
      </c>
      <c r="C391" s="139">
        <v>11</v>
      </c>
      <c r="D391" s="139">
        <v>0</v>
      </c>
      <c r="E391" s="140">
        <v>1</v>
      </c>
    </row>
    <row r="392" spans="1:5" s="42" customFormat="1" ht="15" customHeight="1" x14ac:dyDescent="0.2">
      <c r="A392" s="174"/>
      <c r="B392" s="21" t="s">
        <v>211</v>
      </c>
      <c r="C392" s="139">
        <v>11</v>
      </c>
      <c r="D392" s="139">
        <v>0</v>
      </c>
      <c r="E392" s="140">
        <v>1</v>
      </c>
    </row>
    <row r="393" spans="1:5" s="42" customFormat="1" ht="15" customHeight="1" x14ac:dyDescent="0.2">
      <c r="A393" s="174" t="s">
        <v>967</v>
      </c>
      <c r="B393" s="21" t="s">
        <v>212</v>
      </c>
      <c r="C393" s="139">
        <v>10</v>
      </c>
      <c r="D393" s="139">
        <v>1</v>
      </c>
      <c r="E393" s="140">
        <v>2</v>
      </c>
    </row>
    <row r="394" spans="1:5" s="42" customFormat="1" ht="15" customHeight="1" x14ac:dyDescent="0.2">
      <c r="A394" s="174"/>
      <c r="B394" s="168" t="s">
        <v>759</v>
      </c>
      <c r="C394" s="139">
        <v>10</v>
      </c>
      <c r="D394" s="139">
        <v>0</v>
      </c>
      <c r="E394" s="140">
        <v>2</v>
      </c>
    </row>
    <row r="395" spans="1:5" s="42" customFormat="1" ht="15" customHeight="1" x14ac:dyDescent="0.2">
      <c r="A395" s="174"/>
      <c r="B395" s="21" t="s">
        <v>213</v>
      </c>
      <c r="C395" s="139">
        <v>10</v>
      </c>
      <c r="D395" s="139">
        <v>0</v>
      </c>
      <c r="E395" s="140">
        <v>1</v>
      </c>
    </row>
    <row r="396" spans="1:5" s="42" customFormat="1" ht="15" customHeight="1" x14ac:dyDescent="0.2">
      <c r="A396" s="174"/>
      <c r="B396" s="21" t="s">
        <v>214</v>
      </c>
      <c r="C396" s="139">
        <v>10</v>
      </c>
      <c r="D396" s="139">
        <v>0</v>
      </c>
      <c r="E396" s="140">
        <v>1</v>
      </c>
    </row>
    <row r="397" spans="1:5" s="42" customFormat="1" ht="15" customHeight="1" x14ac:dyDescent="0.2">
      <c r="A397" s="174" t="s">
        <v>901</v>
      </c>
      <c r="B397" s="168" t="s">
        <v>858</v>
      </c>
      <c r="C397" s="139">
        <v>9</v>
      </c>
      <c r="D397" s="139">
        <v>1</v>
      </c>
      <c r="E397" s="140">
        <v>1</v>
      </c>
    </row>
    <row r="398" spans="1:5" s="42" customFormat="1" ht="15" customHeight="1" x14ac:dyDescent="0.2">
      <c r="A398" s="174"/>
      <c r="B398" s="21" t="s">
        <v>215</v>
      </c>
      <c r="C398" s="139">
        <v>9</v>
      </c>
      <c r="D398" s="139">
        <v>0</v>
      </c>
      <c r="E398" s="140">
        <v>1</v>
      </c>
    </row>
    <row r="399" spans="1:5" s="42" customFormat="1" ht="15" customHeight="1" x14ac:dyDescent="0.2">
      <c r="A399" s="174" t="s">
        <v>968</v>
      </c>
      <c r="B399" s="21" t="s">
        <v>217</v>
      </c>
      <c r="C399" s="139">
        <v>8</v>
      </c>
      <c r="D399" s="139">
        <v>2</v>
      </c>
      <c r="E399" s="140">
        <v>1</v>
      </c>
    </row>
    <row r="400" spans="1:5" s="42" customFormat="1" ht="15" customHeight="1" x14ac:dyDescent="0.2">
      <c r="A400" s="174"/>
      <c r="B400" s="21" t="s">
        <v>273</v>
      </c>
      <c r="C400" s="139">
        <v>8</v>
      </c>
      <c r="D400" s="139">
        <v>0</v>
      </c>
      <c r="E400" s="140">
        <v>1</v>
      </c>
    </row>
    <row r="401" spans="1:5" s="42" customFormat="1" ht="15" customHeight="1" x14ac:dyDescent="0.2">
      <c r="A401" s="174"/>
      <c r="B401" s="21" t="s">
        <v>218</v>
      </c>
      <c r="C401" s="139">
        <v>8</v>
      </c>
      <c r="D401" s="139">
        <v>0</v>
      </c>
      <c r="E401" s="140">
        <v>1</v>
      </c>
    </row>
    <row r="402" spans="1:5" s="42" customFormat="1" ht="15" customHeight="1" x14ac:dyDescent="0.2">
      <c r="A402" s="174" t="s">
        <v>969</v>
      </c>
      <c r="B402" s="168" t="s">
        <v>745</v>
      </c>
      <c r="C402" s="139">
        <v>7</v>
      </c>
      <c r="D402" s="139">
        <v>3</v>
      </c>
      <c r="E402" s="140">
        <v>1</v>
      </c>
    </row>
    <row r="403" spans="1:5" s="42" customFormat="1" ht="15" customHeight="1" x14ac:dyDescent="0.2">
      <c r="A403" s="174"/>
      <c r="B403" s="21" t="s">
        <v>290</v>
      </c>
      <c r="C403" s="139">
        <v>7</v>
      </c>
      <c r="D403" s="139">
        <v>1</v>
      </c>
      <c r="E403" s="140">
        <v>4</v>
      </c>
    </row>
    <row r="404" spans="1:5" s="42" customFormat="1" ht="15" customHeight="1" x14ac:dyDescent="0.2">
      <c r="A404" s="174"/>
      <c r="B404" s="168" t="s">
        <v>653</v>
      </c>
      <c r="C404" s="139">
        <v>7</v>
      </c>
      <c r="D404" s="139">
        <v>0</v>
      </c>
      <c r="E404" s="140">
        <v>3</v>
      </c>
    </row>
    <row r="405" spans="1:5" s="42" customFormat="1" ht="15" customHeight="1" x14ac:dyDescent="0.2">
      <c r="A405" s="174"/>
      <c r="B405" s="168" t="s">
        <v>524</v>
      </c>
      <c r="C405" s="139">
        <v>7</v>
      </c>
      <c r="D405" s="139">
        <v>0</v>
      </c>
      <c r="E405" s="140">
        <v>2</v>
      </c>
    </row>
    <row r="406" spans="1:5" s="42" customFormat="1" ht="15" customHeight="1" x14ac:dyDescent="0.2">
      <c r="A406" s="174"/>
      <c r="B406" s="168" t="s">
        <v>733</v>
      </c>
      <c r="C406" s="139">
        <v>7</v>
      </c>
      <c r="D406" s="139">
        <v>0</v>
      </c>
      <c r="E406" s="140">
        <v>2</v>
      </c>
    </row>
    <row r="407" spans="1:5" s="42" customFormat="1" ht="15" customHeight="1" x14ac:dyDescent="0.2">
      <c r="A407" s="174"/>
      <c r="B407" s="168" t="s">
        <v>575</v>
      </c>
      <c r="C407" s="139">
        <v>7</v>
      </c>
      <c r="D407" s="139">
        <v>0</v>
      </c>
      <c r="E407" s="140">
        <v>1</v>
      </c>
    </row>
    <row r="408" spans="1:5" s="42" customFormat="1" ht="15" customHeight="1" x14ac:dyDescent="0.2">
      <c r="A408" s="174" t="s">
        <v>970</v>
      </c>
      <c r="B408" s="168" t="s">
        <v>647</v>
      </c>
      <c r="C408" s="139">
        <v>6</v>
      </c>
      <c r="D408" s="139">
        <v>3</v>
      </c>
      <c r="E408" s="140">
        <v>1</v>
      </c>
    </row>
    <row r="409" spans="1:5" s="42" customFormat="1" ht="15" customHeight="1" x14ac:dyDescent="0.2">
      <c r="A409" s="174"/>
      <c r="B409" s="21" t="s">
        <v>219</v>
      </c>
      <c r="C409" s="139">
        <v>6</v>
      </c>
      <c r="D409" s="139">
        <v>2</v>
      </c>
      <c r="E409" s="140">
        <v>2</v>
      </c>
    </row>
    <row r="410" spans="1:5" s="42" customFormat="1" ht="15" customHeight="1" x14ac:dyDescent="0.2">
      <c r="A410" s="174"/>
      <c r="B410" s="168" t="s">
        <v>546</v>
      </c>
      <c r="C410" s="139">
        <v>6</v>
      </c>
      <c r="D410" s="139">
        <v>2</v>
      </c>
      <c r="E410" s="140">
        <v>1</v>
      </c>
    </row>
    <row r="411" spans="1:5" s="42" customFormat="1" ht="15" customHeight="1" x14ac:dyDescent="0.2">
      <c r="A411" s="174"/>
      <c r="B411" s="21" t="s">
        <v>220</v>
      </c>
      <c r="C411" s="139">
        <v>6</v>
      </c>
      <c r="D411" s="139">
        <v>1</v>
      </c>
      <c r="E411" s="140">
        <v>2</v>
      </c>
    </row>
    <row r="412" spans="1:5" s="42" customFormat="1" ht="15" customHeight="1" x14ac:dyDescent="0.2">
      <c r="A412" s="174"/>
      <c r="B412" s="168" t="s">
        <v>732</v>
      </c>
      <c r="C412" s="139">
        <v>6</v>
      </c>
      <c r="D412" s="139">
        <v>1</v>
      </c>
      <c r="E412" s="140">
        <v>1</v>
      </c>
    </row>
    <row r="413" spans="1:5" s="42" customFormat="1" ht="15" customHeight="1" x14ac:dyDescent="0.2">
      <c r="A413" s="174"/>
      <c r="B413" s="21" t="s">
        <v>221</v>
      </c>
      <c r="C413" s="139">
        <v>6</v>
      </c>
      <c r="D413" s="139">
        <v>0</v>
      </c>
      <c r="E413" s="140">
        <v>1</v>
      </c>
    </row>
    <row r="414" spans="1:5" s="42" customFormat="1" ht="15" customHeight="1" x14ac:dyDescent="0.2">
      <c r="A414" s="174"/>
      <c r="B414" s="21" t="s">
        <v>267</v>
      </c>
      <c r="C414" s="139">
        <v>6</v>
      </c>
      <c r="D414" s="139">
        <v>0</v>
      </c>
      <c r="E414" s="140">
        <v>1</v>
      </c>
    </row>
    <row r="415" spans="1:5" s="42" customFormat="1" ht="15" customHeight="1" x14ac:dyDescent="0.2">
      <c r="A415" s="174" t="s">
        <v>971</v>
      </c>
      <c r="B415" s="21" t="s">
        <v>307</v>
      </c>
      <c r="C415" s="139">
        <v>5</v>
      </c>
      <c r="D415" s="139">
        <v>6</v>
      </c>
      <c r="E415" s="140">
        <v>1</v>
      </c>
    </row>
    <row r="416" spans="1:5" s="42" customFormat="1" ht="15" customHeight="1" x14ac:dyDescent="0.2">
      <c r="A416" s="174"/>
      <c r="B416" s="168" t="s">
        <v>861</v>
      </c>
      <c r="C416" s="139">
        <v>5</v>
      </c>
      <c r="D416" s="139">
        <v>1</v>
      </c>
      <c r="E416" s="140">
        <v>2</v>
      </c>
    </row>
    <row r="417" spans="1:5" s="42" customFormat="1" ht="15" customHeight="1" x14ac:dyDescent="0.2">
      <c r="A417" s="174"/>
      <c r="B417" s="168" t="s">
        <v>746</v>
      </c>
      <c r="C417" s="139">
        <v>5</v>
      </c>
      <c r="D417" s="139">
        <v>1</v>
      </c>
      <c r="E417" s="140">
        <v>1</v>
      </c>
    </row>
    <row r="418" spans="1:5" s="42" customFormat="1" ht="15" customHeight="1" x14ac:dyDescent="0.2">
      <c r="A418" s="174"/>
      <c r="B418" s="21" t="s">
        <v>224</v>
      </c>
      <c r="C418" s="139">
        <v>5</v>
      </c>
      <c r="D418" s="139">
        <v>0</v>
      </c>
      <c r="E418" s="140">
        <v>3</v>
      </c>
    </row>
    <row r="419" spans="1:5" s="42" customFormat="1" ht="15" customHeight="1" x14ac:dyDescent="0.2">
      <c r="A419" s="174"/>
      <c r="B419" s="168" t="s">
        <v>498</v>
      </c>
      <c r="C419" s="139">
        <v>5</v>
      </c>
      <c r="D419" s="139">
        <v>0</v>
      </c>
      <c r="E419" s="140">
        <v>2</v>
      </c>
    </row>
    <row r="420" spans="1:5" s="42" customFormat="1" ht="15" customHeight="1" x14ac:dyDescent="0.2">
      <c r="A420" s="174"/>
      <c r="B420" s="21" t="s">
        <v>223</v>
      </c>
      <c r="C420" s="139">
        <v>5</v>
      </c>
      <c r="D420" s="139">
        <v>0</v>
      </c>
      <c r="E420" s="140">
        <v>2</v>
      </c>
    </row>
    <row r="421" spans="1:5" s="42" customFormat="1" ht="15" customHeight="1" x14ac:dyDescent="0.2">
      <c r="A421" s="174"/>
      <c r="B421" s="21" t="s">
        <v>222</v>
      </c>
      <c r="C421" s="139">
        <v>5</v>
      </c>
      <c r="D421" s="139">
        <v>0</v>
      </c>
      <c r="E421" s="140">
        <v>1</v>
      </c>
    </row>
    <row r="422" spans="1:5" s="42" customFormat="1" ht="15" customHeight="1" x14ac:dyDescent="0.2">
      <c r="A422" s="174" t="s">
        <v>972</v>
      </c>
      <c r="B422" s="168" t="s">
        <v>800</v>
      </c>
      <c r="C422" s="139">
        <v>4</v>
      </c>
      <c r="D422" s="139">
        <v>1</v>
      </c>
      <c r="E422" s="140">
        <v>1</v>
      </c>
    </row>
    <row r="423" spans="1:5" s="42" customFormat="1" ht="15" customHeight="1" x14ac:dyDescent="0.2">
      <c r="A423" s="174"/>
      <c r="B423" s="168" t="s">
        <v>599</v>
      </c>
      <c r="C423" s="139">
        <v>4</v>
      </c>
      <c r="D423" s="139">
        <v>1</v>
      </c>
      <c r="E423" s="140">
        <v>0</v>
      </c>
    </row>
    <row r="424" spans="1:5" s="42" customFormat="1" ht="15" customHeight="1" x14ac:dyDescent="0.2">
      <c r="A424" s="174"/>
      <c r="B424" s="168" t="s">
        <v>495</v>
      </c>
      <c r="C424" s="139">
        <v>4</v>
      </c>
      <c r="D424" s="139">
        <v>0</v>
      </c>
      <c r="E424" s="140">
        <v>2</v>
      </c>
    </row>
    <row r="425" spans="1:5" s="42" customFormat="1" ht="15" customHeight="1" x14ac:dyDescent="0.2">
      <c r="A425" s="174"/>
      <c r="B425" s="168" t="s">
        <v>593</v>
      </c>
      <c r="C425" s="139">
        <v>4</v>
      </c>
      <c r="D425" s="139">
        <v>0</v>
      </c>
      <c r="E425" s="140">
        <v>2</v>
      </c>
    </row>
    <row r="426" spans="1:5" s="42" customFormat="1" ht="15" customHeight="1" x14ac:dyDescent="0.2">
      <c r="A426" s="174"/>
      <c r="B426" s="21" t="s">
        <v>331</v>
      </c>
      <c r="C426" s="139">
        <v>4</v>
      </c>
      <c r="D426" s="139">
        <v>0</v>
      </c>
      <c r="E426" s="140">
        <v>1</v>
      </c>
    </row>
    <row r="427" spans="1:5" s="42" customFormat="1" ht="15" customHeight="1" x14ac:dyDescent="0.2">
      <c r="A427" s="174"/>
      <c r="B427" s="21" t="s">
        <v>225</v>
      </c>
      <c r="C427" s="139">
        <v>4</v>
      </c>
      <c r="D427" s="139">
        <v>0</v>
      </c>
      <c r="E427" s="140">
        <v>1</v>
      </c>
    </row>
    <row r="428" spans="1:5" s="42" customFormat="1" ht="15" customHeight="1" x14ac:dyDescent="0.2">
      <c r="A428" s="174"/>
      <c r="B428" s="21" t="s">
        <v>226</v>
      </c>
      <c r="C428" s="139">
        <v>4</v>
      </c>
      <c r="D428" s="139">
        <v>0</v>
      </c>
      <c r="E428" s="140">
        <v>1</v>
      </c>
    </row>
    <row r="429" spans="1:5" s="42" customFormat="1" ht="15" customHeight="1" x14ac:dyDescent="0.2">
      <c r="A429" s="174"/>
      <c r="B429" s="168" t="s">
        <v>747</v>
      </c>
      <c r="C429" s="139">
        <v>4</v>
      </c>
      <c r="D429" s="139">
        <v>0</v>
      </c>
      <c r="E429" s="140">
        <v>1</v>
      </c>
    </row>
    <row r="430" spans="1:5" s="42" customFormat="1" ht="15" customHeight="1" x14ac:dyDescent="0.2">
      <c r="A430" s="174"/>
      <c r="B430" s="168" t="s">
        <v>656</v>
      </c>
      <c r="C430" s="139">
        <v>4</v>
      </c>
      <c r="D430" s="139">
        <v>0</v>
      </c>
      <c r="E430" s="140">
        <v>1</v>
      </c>
    </row>
    <row r="431" spans="1:5" s="42" customFormat="1" ht="15" customHeight="1" x14ac:dyDescent="0.2">
      <c r="A431" s="174"/>
      <c r="B431" s="21" t="s">
        <v>291</v>
      </c>
      <c r="C431" s="139">
        <v>4</v>
      </c>
      <c r="D431" s="139">
        <v>0</v>
      </c>
      <c r="E431" s="140">
        <v>1</v>
      </c>
    </row>
    <row r="432" spans="1:5" s="42" customFormat="1" ht="15" customHeight="1" x14ac:dyDescent="0.2">
      <c r="A432" s="174" t="s">
        <v>973</v>
      </c>
      <c r="B432" s="168" t="s">
        <v>499</v>
      </c>
      <c r="C432" s="139">
        <v>3</v>
      </c>
      <c r="D432" s="139">
        <v>2</v>
      </c>
      <c r="E432" s="140">
        <v>1</v>
      </c>
    </row>
    <row r="433" spans="1:5" s="42" customFormat="1" ht="15" customHeight="1" x14ac:dyDescent="0.2">
      <c r="A433" s="174"/>
      <c r="B433" s="21" t="s">
        <v>230</v>
      </c>
      <c r="C433" s="139">
        <v>3</v>
      </c>
      <c r="D433" s="139">
        <v>0</v>
      </c>
      <c r="E433" s="140">
        <v>2</v>
      </c>
    </row>
    <row r="434" spans="1:5" s="42" customFormat="1" ht="15" customHeight="1" x14ac:dyDescent="0.2">
      <c r="A434" s="174"/>
      <c r="B434" s="168" t="s">
        <v>579</v>
      </c>
      <c r="C434" s="139">
        <v>3</v>
      </c>
      <c r="D434" s="139">
        <v>0</v>
      </c>
      <c r="E434" s="140">
        <v>2</v>
      </c>
    </row>
    <row r="435" spans="1:5" s="42" customFormat="1" ht="15" customHeight="1" x14ac:dyDescent="0.2">
      <c r="A435" s="174"/>
      <c r="B435" s="21" t="s">
        <v>227</v>
      </c>
      <c r="C435" s="139">
        <v>3</v>
      </c>
      <c r="D435" s="139">
        <v>0</v>
      </c>
      <c r="E435" s="140">
        <v>1</v>
      </c>
    </row>
    <row r="436" spans="1:5" s="42" customFormat="1" ht="15" customHeight="1" x14ac:dyDescent="0.2">
      <c r="A436" s="174"/>
      <c r="B436" s="21" t="s">
        <v>228</v>
      </c>
      <c r="C436" s="139">
        <v>3</v>
      </c>
      <c r="D436" s="139">
        <v>0</v>
      </c>
      <c r="E436" s="140">
        <v>1</v>
      </c>
    </row>
    <row r="437" spans="1:5" s="42" customFormat="1" ht="15" customHeight="1" x14ac:dyDescent="0.2">
      <c r="A437" s="174"/>
      <c r="B437" s="21" t="s">
        <v>305</v>
      </c>
      <c r="C437" s="139">
        <v>3</v>
      </c>
      <c r="D437" s="139">
        <v>0</v>
      </c>
      <c r="E437" s="140">
        <v>1</v>
      </c>
    </row>
    <row r="438" spans="1:5" s="42" customFormat="1" ht="15" customHeight="1" x14ac:dyDescent="0.2">
      <c r="A438" s="174"/>
      <c r="B438" s="21" t="s">
        <v>419</v>
      </c>
      <c r="C438" s="139">
        <v>3</v>
      </c>
      <c r="D438" s="139">
        <v>0</v>
      </c>
      <c r="E438" s="140">
        <v>1</v>
      </c>
    </row>
    <row r="439" spans="1:5" s="42" customFormat="1" ht="15" customHeight="1" x14ac:dyDescent="0.2">
      <c r="A439" s="174"/>
      <c r="B439" s="168" t="s">
        <v>654</v>
      </c>
      <c r="C439" s="139">
        <v>3</v>
      </c>
      <c r="D439" s="139">
        <v>0</v>
      </c>
      <c r="E439" s="140">
        <v>1</v>
      </c>
    </row>
    <row r="440" spans="1:5" s="42" customFormat="1" ht="15" customHeight="1" x14ac:dyDescent="0.2">
      <c r="A440" s="174"/>
      <c r="B440" s="168" t="s">
        <v>730</v>
      </c>
      <c r="C440" s="139">
        <v>3</v>
      </c>
      <c r="D440" s="139">
        <v>0</v>
      </c>
      <c r="E440" s="140">
        <v>1</v>
      </c>
    </row>
    <row r="441" spans="1:5" s="42" customFormat="1" ht="15" customHeight="1" x14ac:dyDescent="0.2">
      <c r="A441" s="174"/>
      <c r="B441" s="21" t="s">
        <v>229</v>
      </c>
      <c r="C441" s="139">
        <v>3</v>
      </c>
      <c r="D441" s="139">
        <v>0</v>
      </c>
      <c r="E441" s="140">
        <v>1</v>
      </c>
    </row>
    <row r="442" spans="1:5" s="42" customFormat="1" ht="15" customHeight="1" x14ac:dyDescent="0.2">
      <c r="A442" s="174" t="s">
        <v>974</v>
      </c>
      <c r="B442" s="21" t="s">
        <v>236</v>
      </c>
      <c r="C442" s="139">
        <v>2</v>
      </c>
      <c r="D442" s="139">
        <v>0</v>
      </c>
      <c r="E442" s="140">
        <v>2</v>
      </c>
    </row>
    <row r="443" spans="1:5" s="42" customFormat="1" ht="15" customHeight="1" x14ac:dyDescent="0.2">
      <c r="A443" s="174"/>
      <c r="B443" s="21" t="s">
        <v>336</v>
      </c>
      <c r="C443" s="139">
        <v>2</v>
      </c>
      <c r="D443" s="139">
        <v>0</v>
      </c>
      <c r="E443" s="140">
        <v>2</v>
      </c>
    </row>
    <row r="444" spans="1:5" s="42" customFormat="1" ht="15" customHeight="1" x14ac:dyDescent="0.2">
      <c r="A444" s="174"/>
      <c r="B444" s="204" t="s">
        <v>748</v>
      </c>
      <c r="C444" s="263">
        <v>2</v>
      </c>
      <c r="D444" s="263">
        <v>0</v>
      </c>
      <c r="E444" s="264">
        <v>2</v>
      </c>
    </row>
    <row r="445" spans="1:5" s="42" customFormat="1" ht="15" customHeight="1" x14ac:dyDescent="0.2">
      <c r="A445" s="174"/>
      <c r="B445" s="146" t="s">
        <v>237</v>
      </c>
      <c r="C445" s="263">
        <v>2</v>
      </c>
      <c r="D445" s="263">
        <v>0</v>
      </c>
      <c r="E445" s="264">
        <v>2</v>
      </c>
    </row>
    <row r="446" spans="1:5" s="42" customFormat="1" ht="15" customHeight="1" x14ac:dyDescent="0.2">
      <c r="A446" s="174"/>
      <c r="B446" s="204" t="s">
        <v>530</v>
      </c>
      <c r="C446" s="263">
        <v>2</v>
      </c>
      <c r="D446" s="263">
        <v>0</v>
      </c>
      <c r="E446" s="264">
        <v>2</v>
      </c>
    </row>
    <row r="447" spans="1:5" s="42" customFormat="1" ht="15" customHeight="1" x14ac:dyDescent="0.2">
      <c r="A447" s="174"/>
      <c r="B447" s="204" t="s">
        <v>760</v>
      </c>
      <c r="C447" s="263">
        <v>2</v>
      </c>
      <c r="D447" s="263">
        <v>0</v>
      </c>
      <c r="E447" s="264">
        <v>1</v>
      </c>
    </row>
    <row r="448" spans="1:5" s="42" customFormat="1" ht="15" customHeight="1" x14ac:dyDescent="0.2">
      <c r="A448" s="174"/>
      <c r="B448" s="146" t="s">
        <v>269</v>
      </c>
      <c r="C448" s="263">
        <v>2</v>
      </c>
      <c r="D448" s="263">
        <v>0</v>
      </c>
      <c r="E448" s="269">
        <v>1</v>
      </c>
    </row>
    <row r="449" spans="1:5" s="42" customFormat="1" ht="15" customHeight="1" x14ac:dyDescent="0.2">
      <c r="A449" s="174"/>
      <c r="B449" s="204" t="s">
        <v>572</v>
      </c>
      <c r="C449" s="263">
        <v>2</v>
      </c>
      <c r="D449" s="263">
        <v>0</v>
      </c>
      <c r="E449" s="264">
        <v>1</v>
      </c>
    </row>
    <row r="450" spans="1:5" s="42" customFormat="1" ht="15" customHeight="1" x14ac:dyDescent="0.2">
      <c r="A450" s="174"/>
      <c r="B450" s="146" t="s">
        <v>231</v>
      </c>
      <c r="C450" s="263">
        <v>2</v>
      </c>
      <c r="D450" s="263">
        <v>0</v>
      </c>
      <c r="E450" s="264">
        <v>1</v>
      </c>
    </row>
    <row r="451" spans="1:5" s="42" customFormat="1" ht="15" customHeight="1" x14ac:dyDescent="0.2">
      <c r="A451" s="174"/>
      <c r="B451" s="204" t="s">
        <v>907</v>
      </c>
      <c r="C451" s="263">
        <v>2</v>
      </c>
      <c r="D451" s="263">
        <v>0</v>
      </c>
      <c r="E451" s="264">
        <v>1</v>
      </c>
    </row>
    <row r="452" spans="1:5" s="42" customFormat="1" ht="15" customHeight="1" x14ac:dyDescent="0.2">
      <c r="A452" s="174"/>
      <c r="B452" s="146" t="s">
        <v>232</v>
      </c>
      <c r="C452" s="263">
        <v>2</v>
      </c>
      <c r="D452" s="263">
        <v>0</v>
      </c>
      <c r="E452" s="264">
        <v>1</v>
      </c>
    </row>
    <row r="453" spans="1:5" s="42" customFormat="1" ht="15" customHeight="1" x14ac:dyDescent="0.2">
      <c r="A453" s="174"/>
      <c r="B453" s="204" t="s">
        <v>751</v>
      </c>
      <c r="C453" s="263">
        <v>2</v>
      </c>
      <c r="D453" s="263">
        <v>0</v>
      </c>
      <c r="E453" s="264">
        <v>1</v>
      </c>
    </row>
    <row r="454" spans="1:5" s="42" customFormat="1" ht="15" customHeight="1" x14ac:dyDescent="0.2">
      <c r="A454" s="174"/>
      <c r="B454" s="204" t="s">
        <v>638</v>
      </c>
      <c r="C454" s="263">
        <v>2</v>
      </c>
      <c r="D454" s="263">
        <v>0</v>
      </c>
      <c r="E454" s="264">
        <v>1</v>
      </c>
    </row>
    <row r="455" spans="1:5" s="42" customFormat="1" ht="15" customHeight="1" x14ac:dyDescent="0.2">
      <c r="A455" s="174"/>
      <c r="B455" s="146" t="s">
        <v>233</v>
      </c>
      <c r="C455" s="263">
        <v>2</v>
      </c>
      <c r="D455" s="263">
        <v>0</v>
      </c>
      <c r="E455" s="264">
        <v>1</v>
      </c>
    </row>
    <row r="456" spans="1:5" s="42" customFormat="1" ht="15" customHeight="1" x14ac:dyDescent="0.2">
      <c r="A456" s="174"/>
      <c r="B456" s="204" t="s">
        <v>577</v>
      </c>
      <c r="C456" s="263">
        <v>2</v>
      </c>
      <c r="D456" s="263">
        <v>0</v>
      </c>
      <c r="E456" s="264">
        <v>1</v>
      </c>
    </row>
    <row r="457" spans="1:5" s="42" customFormat="1" ht="15" customHeight="1" x14ac:dyDescent="0.2">
      <c r="A457" s="174"/>
      <c r="B457" s="146" t="s">
        <v>414</v>
      </c>
      <c r="C457" s="263">
        <v>2</v>
      </c>
      <c r="D457" s="263">
        <v>0</v>
      </c>
      <c r="E457" s="264">
        <v>1</v>
      </c>
    </row>
    <row r="458" spans="1:5" s="42" customFormat="1" ht="15" customHeight="1" x14ac:dyDescent="0.2">
      <c r="A458" s="174"/>
      <c r="B458" s="146" t="s">
        <v>234</v>
      </c>
      <c r="C458" s="263">
        <v>2</v>
      </c>
      <c r="D458" s="263">
        <v>0</v>
      </c>
      <c r="E458" s="264">
        <v>1</v>
      </c>
    </row>
    <row r="459" spans="1:5" s="42" customFormat="1" ht="15" customHeight="1" x14ac:dyDescent="0.2">
      <c r="A459" s="174"/>
      <c r="B459" s="146" t="s">
        <v>235</v>
      </c>
      <c r="C459" s="263">
        <v>2</v>
      </c>
      <c r="D459" s="263">
        <v>0</v>
      </c>
      <c r="E459" s="264">
        <v>1</v>
      </c>
    </row>
    <row r="460" spans="1:5" s="42" customFormat="1" ht="15" customHeight="1" x14ac:dyDescent="0.2">
      <c r="A460" s="174" t="s">
        <v>975</v>
      </c>
      <c r="B460" s="146" t="s">
        <v>415</v>
      </c>
      <c r="C460" s="263">
        <v>1</v>
      </c>
      <c r="D460" s="263">
        <v>0</v>
      </c>
      <c r="E460" s="264">
        <v>1</v>
      </c>
    </row>
    <row r="461" spans="1:5" s="42" customFormat="1" ht="15" customHeight="1" x14ac:dyDescent="0.2">
      <c r="A461" s="174"/>
      <c r="B461" s="146" t="s">
        <v>58</v>
      </c>
      <c r="C461" s="263">
        <v>1</v>
      </c>
      <c r="D461" s="263">
        <v>0</v>
      </c>
      <c r="E461" s="264">
        <v>1</v>
      </c>
    </row>
    <row r="462" spans="1:5" s="42" customFormat="1" ht="15" customHeight="1" x14ac:dyDescent="0.2">
      <c r="A462" s="174"/>
      <c r="B462" s="204" t="s">
        <v>573</v>
      </c>
      <c r="C462" s="263">
        <v>1</v>
      </c>
      <c r="D462" s="263">
        <v>0</v>
      </c>
      <c r="E462" s="264">
        <v>1</v>
      </c>
    </row>
    <row r="463" spans="1:5" s="42" customFormat="1" ht="15" customHeight="1" x14ac:dyDescent="0.2">
      <c r="A463" s="174"/>
      <c r="B463" s="204" t="s">
        <v>740</v>
      </c>
      <c r="C463" s="263">
        <v>1</v>
      </c>
      <c r="D463" s="263">
        <v>0</v>
      </c>
      <c r="E463" s="264">
        <v>1</v>
      </c>
    </row>
    <row r="464" spans="1:5" s="42" customFormat="1" ht="15" customHeight="1" x14ac:dyDescent="0.2">
      <c r="A464" s="174"/>
      <c r="B464" s="146" t="s">
        <v>238</v>
      </c>
      <c r="C464" s="263">
        <v>1</v>
      </c>
      <c r="D464" s="263">
        <v>0</v>
      </c>
      <c r="E464" s="264">
        <v>1</v>
      </c>
    </row>
    <row r="465" spans="1:5" s="42" customFormat="1" ht="15" customHeight="1" x14ac:dyDescent="0.2">
      <c r="A465" s="174"/>
      <c r="B465" s="146" t="s">
        <v>239</v>
      </c>
      <c r="C465" s="263">
        <v>1</v>
      </c>
      <c r="D465" s="263">
        <v>0</v>
      </c>
      <c r="E465" s="264">
        <v>1</v>
      </c>
    </row>
    <row r="466" spans="1:5" s="42" customFormat="1" ht="15" customHeight="1" x14ac:dyDescent="0.2">
      <c r="A466" s="174"/>
      <c r="B466" s="146" t="s">
        <v>240</v>
      </c>
      <c r="C466" s="263">
        <v>1</v>
      </c>
      <c r="D466" s="263">
        <v>0</v>
      </c>
      <c r="E466" s="264">
        <v>1</v>
      </c>
    </row>
    <row r="467" spans="1:5" s="42" customFormat="1" ht="15" customHeight="1" x14ac:dyDescent="0.2">
      <c r="A467" s="174"/>
      <c r="B467" s="204" t="s">
        <v>598</v>
      </c>
      <c r="C467" s="263">
        <v>1</v>
      </c>
      <c r="D467" s="263">
        <v>0</v>
      </c>
      <c r="E467" s="264">
        <v>1</v>
      </c>
    </row>
    <row r="468" spans="1:5" s="42" customFormat="1" ht="15" customHeight="1" x14ac:dyDescent="0.2">
      <c r="A468" s="174"/>
      <c r="B468" s="204" t="s">
        <v>578</v>
      </c>
      <c r="C468" s="263">
        <v>1</v>
      </c>
      <c r="D468" s="263">
        <v>0</v>
      </c>
      <c r="E468" s="264">
        <v>1</v>
      </c>
    </row>
    <row r="469" spans="1:5" s="42" customFormat="1" ht="15" customHeight="1" x14ac:dyDescent="0.2">
      <c r="A469" s="174"/>
      <c r="B469" s="204" t="s">
        <v>803</v>
      </c>
      <c r="C469" s="263">
        <v>1</v>
      </c>
      <c r="D469" s="263">
        <v>0</v>
      </c>
      <c r="E469" s="264">
        <v>1</v>
      </c>
    </row>
    <row r="470" spans="1:5" s="42" customFormat="1" ht="15" customHeight="1" x14ac:dyDescent="0.2">
      <c r="A470" s="174"/>
      <c r="B470" s="204" t="s">
        <v>802</v>
      </c>
      <c r="C470" s="263">
        <v>1</v>
      </c>
      <c r="D470" s="263">
        <v>0</v>
      </c>
      <c r="E470" s="264">
        <v>1</v>
      </c>
    </row>
    <row r="471" spans="1:5" s="42" customFormat="1" ht="15" customHeight="1" x14ac:dyDescent="0.2">
      <c r="A471" s="174"/>
      <c r="B471" s="146" t="s">
        <v>315</v>
      </c>
      <c r="C471" s="263">
        <v>1</v>
      </c>
      <c r="D471" s="263">
        <v>0</v>
      </c>
      <c r="E471" s="264">
        <v>1</v>
      </c>
    </row>
    <row r="472" spans="1:5" s="42" customFormat="1" ht="15" customHeight="1" x14ac:dyDescent="0.2">
      <c r="A472" s="174"/>
      <c r="B472" s="146" t="s">
        <v>241</v>
      </c>
      <c r="C472" s="263">
        <v>1</v>
      </c>
      <c r="D472" s="263">
        <v>0</v>
      </c>
      <c r="E472" s="264">
        <v>1</v>
      </c>
    </row>
    <row r="473" spans="1:5" s="42" customFormat="1" ht="15" customHeight="1" thickBot="1" x14ac:dyDescent="0.25">
      <c r="A473" s="174"/>
      <c r="B473" s="103" t="s">
        <v>242</v>
      </c>
      <c r="C473" s="239">
        <v>1</v>
      </c>
      <c r="D473" s="239">
        <v>0</v>
      </c>
      <c r="E473" s="240">
        <v>1</v>
      </c>
    </row>
    <row r="474" spans="1:5" s="42" customFormat="1" ht="15" customHeight="1" x14ac:dyDescent="0.2">
      <c r="A474" s="249"/>
      <c r="B474" s="250"/>
      <c r="C474" s="251"/>
      <c r="D474" s="251"/>
      <c r="E474" s="252"/>
    </row>
    <row r="475" spans="1:5" s="42" customFormat="1" ht="15" customHeight="1" x14ac:dyDescent="0.2">
      <c r="A475" s="179">
        <f>COUNT(C6:C473)</f>
        <v>468</v>
      </c>
      <c r="B475" s="214" t="s">
        <v>862</v>
      </c>
      <c r="C475" s="255">
        <f>SUM(C6:C473)/A475</f>
        <v>121.67948717948718</v>
      </c>
      <c r="D475" s="255">
        <f>SUM(D6:D473)/A475</f>
        <v>21.991452991452991</v>
      </c>
      <c r="E475" s="180"/>
    </row>
    <row r="476" spans="1:5" s="42" customFormat="1" ht="15" customHeight="1" x14ac:dyDescent="0.2">
      <c r="A476" s="179"/>
      <c r="C476" s="238" t="s">
        <v>863</v>
      </c>
      <c r="D476" s="248" t="s">
        <v>864</v>
      </c>
      <c r="E476" s="222"/>
    </row>
    <row r="477" spans="1:5" ht="13.5" thickBot="1" x14ac:dyDescent="0.25">
      <c r="A477" s="253"/>
      <c r="B477" s="181"/>
      <c r="C477" s="254"/>
      <c r="D477" s="254"/>
      <c r="E477" s="182"/>
    </row>
  </sheetData>
  <sortState xmlns:xlrd2="http://schemas.microsoft.com/office/spreadsheetml/2017/richdata2" ref="B6:E473">
    <sortCondition descending="1" ref="C6:C473"/>
    <sortCondition descending="1" ref="D6:D473"/>
    <sortCondition descending="1" ref="E6:E473"/>
    <sortCondition ref="B6:B473"/>
  </sortState>
  <mergeCells count="1">
    <mergeCell ref="A3:E3"/>
  </mergeCells>
  <phoneticPr fontId="0" type="noConversion"/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60" r:id="rId1"/>
  <headerFooter alignWithMargins="0">
    <oddFooter>&amp;A&amp;RSeite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4"/>
  <sheetViews>
    <sheetView topLeftCell="A8" workbookViewId="0">
      <selection activeCell="B33" sqref="B33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7" customWidth="1"/>
    <col min="7" max="7" width="28.7109375" style="7" customWidth="1"/>
    <col min="8" max="9" width="12.7109375" style="7" customWidth="1"/>
    <col min="10" max="16384" width="11.42578125" style="7"/>
  </cols>
  <sheetData>
    <row r="1" spans="1:9" s="80" customFormat="1" ht="13.5" customHeight="1" x14ac:dyDescent="0.25">
      <c r="A1" s="276" t="s">
        <v>0</v>
      </c>
      <c r="B1" s="283"/>
      <c r="C1" s="283"/>
      <c r="D1" s="283"/>
      <c r="E1" s="102"/>
      <c r="F1" s="102"/>
      <c r="G1" s="102"/>
      <c r="H1" s="102"/>
      <c r="I1" s="102"/>
    </row>
    <row r="2" spans="1:9" s="102" customFormat="1" ht="9" customHeight="1" x14ac:dyDescent="0.2">
      <c r="A2" s="80"/>
      <c r="B2" s="80"/>
      <c r="C2" s="80"/>
      <c r="D2" s="80"/>
      <c r="E2" s="80"/>
    </row>
    <row r="3" spans="1:9" s="148" customFormat="1" ht="15" customHeight="1" x14ac:dyDescent="0.2">
      <c r="A3" s="282" t="s">
        <v>334</v>
      </c>
      <c r="B3" s="284"/>
      <c r="C3" s="284"/>
      <c r="D3" s="284"/>
      <c r="E3" s="113"/>
      <c r="F3" s="113"/>
    </row>
    <row r="4" spans="1:9" s="102" customFormat="1" ht="9" customHeight="1" x14ac:dyDescent="0.25">
      <c r="A4" s="73"/>
      <c r="B4" s="72"/>
      <c r="C4" s="80"/>
      <c r="D4" s="80"/>
      <c r="E4" s="80"/>
    </row>
    <row r="5" spans="1:9" s="102" customFormat="1" ht="13.5" customHeight="1" x14ac:dyDescent="0.25">
      <c r="A5" s="276" t="s">
        <v>333</v>
      </c>
      <c r="B5" s="283"/>
      <c r="C5" s="283"/>
      <c r="D5" s="283"/>
    </row>
    <row r="6" spans="1:9" ht="9" customHeight="1" thickBot="1" x14ac:dyDescent="0.3">
      <c r="A6" s="73"/>
      <c r="B6" s="43"/>
      <c r="C6" s="74"/>
      <c r="D6" s="7"/>
      <c r="E6" s="7"/>
    </row>
    <row r="7" spans="1:9" s="40" customFormat="1" ht="1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2.75" customHeight="1" x14ac:dyDescent="0.25">
      <c r="A8" s="130" t="s">
        <v>9</v>
      </c>
      <c r="B8" s="128" t="s">
        <v>278</v>
      </c>
      <c r="C8" s="129">
        <v>64</v>
      </c>
      <c r="D8" s="131">
        <v>25</v>
      </c>
      <c r="E8" s="127"/>
    </row>
    <row r="9" spans="1:9" ht="12.75" customHeight="1" x14ac:dyDescent="0.2">
      <c r="A9" s="151" t="str">
        <f>IF(C8&gt;C9,"2.","")</f>
        <v>2.</v>
      </c>
      <c r="B9" s="21" t="s">
        <v>319</v>
      </c>
      <c r="C9" s="101">
        <v>62</v>
      </c>
      <c r="D9" s="116">
        <v>13</v>
      </c>
      <c r="E9" s="113"/>
    </row>
    <row r="10" spans="1:9" ht="12.75" customHeight="1" x14ac:dyDescent="0.2">
      <c r="A10" s="151" t="str">
        <f>IF(C9&gt;C10,"3.","")</f>
        <v>3.</v>
      </c>
      <c r="B10" s="21" t="s">
        <v>302</v>
      </c>
      <c r="C10" s="101">
        <v>52</v>
      </c>
      <c r="D10" s="116">
        <v>3</v>
      </c>
      <c r="E10" s="113"/>
    </row>
    <row r="11" spans="1:9" ht="12.75" customHeight="1" x14ac:dyDescent="0.2">
      <c r="A11" s="151" t="str">
        <f>IF(C10&gt;C11,"4.","")</f>
        <v>4.</v>
      </c>
      <c r="B11" s="21" t="s">
        <v>249</v>
      </c>
      <c r="C11" s="101">
        <v>51</v>
      </c>
      <c r="D11" s="116">
        <v>8</v>
      </c>
      <c r="E11" s="113"/>
    </row>
    <row r="12" spans="1:9" ht="12.75" customHeight="1" x14ac:dyDescent="0.2">
      <c r="A12" s="151" t="str">
        <f>IF(C11&gt;C12,"5.","")</f>
        <v/>
      </c>
      <c r="B12" s="21" t="s">
        <v>21</v>
      </c>
      <c r="C12" s="101">
        <v>51</v>
      </c>
      <c r="D12" s="116">
        <v>1</v>
      </c>
      <c r="E12" s="113"/>
    </row>
    <row r="13" spans="1:9" ht="12.75" customHeight="1" x14ac:dyDescent="0.2">
      <c r="A13" s="151" t="str">
        <f>IF(C12&gt;C13,"6.","")</f>
        <v>6.</v>
      </c>
      <c r="B13" s="21" t="s">
        <v>277</v>
      </c>
      <c r="C13" s="101">
        <v>50</v>
      </c>
      <c r="D13" s="116">
        <v>48</v>
      </c>
      <c r="E13" s="113"/>
    </row>
    <row r="14" spans="1:9" ht="12.75" customHeight="1" x14ac:dyDescent="0.2">
      <c r="A14" s="151" t="str">
        <f>IF(C13&gt;C14,"7.","")</f>
        <v>7.</v>
      </c>
      <c r="B14" s="21" t="s">
        <v>286</v>
      </c>
      <c r="C14" s="101">
        <v>48</v>
      </c>
      <c r="D14" s="116">
        <v>1</v>
      </c>
      <c r="E14" s="113"/>
    </row>
    <row r="15" spans="1:9" ht="12.75" customHeight="1" x14ac:dyDescent="0.2">
      <c r="A15" s="151" t="str">
        <f>IF(C14&gt;C15,"8.","")</f>
        <v>8.</v>
      </c>
      <c r="B15" s="21" t="s">
        <v>320</v>
      </c>
      <c r="C15" s="101">
        <v>47</v>
      </c>
      <c r="D15" s="116">
        <v>8</v>
      </c>
      <c r="E15" s="113"/>
    </row>
    <row r="16" spans="1:9" ht="12.75" customHeight="1" x14ac:dyDescent="0.2">
      <c r="A16" s="151" t="str">
        <f>IF(C15&gt;C16,"9.","")</f>
        <v>9.</v>
      </c>
      <c r="B16" s="21" t="s">
        <v>296</v>
      </c>
      <c r="C16" s="101">
        <v>46</v>
      </c>
      <c r="D16" s="116">
        <v>18</v>
      </c>
      <c r="E16" s="113"/>
    </row>
    <row r="17" spans="1:5" ht="12.75" customHeight="1" x14ac:dyDescent="0.2">
      <c r="A17" s="151" t="str">
        <f>IF(C16&gt;C17,"10.","")</f>
        <v>10.</v>
      </c>
      <c r="B17" s="21" t="s">
        <v>258</v>
      </c>
      <c r="C17" s="101">
        <v>45</v>
      </c>
      <c r="D17" s="116">
        <v>1</v>
      </c>
      <c r="E17" s="113"/>
    </row>
    <row r="18" spans="1:5" ht="12.75" customHeight="1" x14ac:dyDescent="0.2">
      <c r="A18" s="151" t="str">
        <f>IF(C17&gt;C18,"11.","")</f>
        <v>11.</v>
      </c>
      <c r="B18" s="21" t="s">
        <v>276</v>
      </c>
      <c r="C18" s="101">
        <v>44</v>
      </c>
      <c r="D18" s="116">
        <v>0</v>
      </c>
      <c r="E18" s="113"/>
    </row>
    <row r="19" spans="1:5" ht="12.75" customHeight="1" x14ac:dyDescent="0.2">
      <c r="A19" s="151" t="str">
        <f>IF(C18&gt;C19,"12.","")</f>
        <v>12.</v>
      </c>
      <c r="B19" s="21" t="s">
        <v>284</v>
      </c>
      <c r="C19" s="101">
        <v>43</v>
      </c>
      <c r="D19" s="116">
        <v>6</v>
      </c>
      <c r="E19" s="113"/>
    </row>
    <row r="20" spans="1:5" ht="12.75" customHeight="1" x14ac:dyDescent="0.2">
      <c r="A20" s="151" t="str">
        <f>IF(C19&gt;C20,"13.","")</f>
        <v>13.</v>
      </c>
      <c r="B20" s="21" t="s">
        <v>11</v>
      </c>
      <c r="C20" s="101">
        <v>42</v>
      </c>
      <c r="D20" s="116">
        <v>9</v>
      </c>
      <c r="E20" s="113"/>
    </row>
    <row r="21" spans="1:5" ht="12.75" customHeight="1" x14ac:dyDescent="0.2">
      <c r="A21" s="151" t="str">
        <f>IF(C20&gt;C21,"14.","")</f>
        <v/>
      </c>
      <c r="B21" s="21" t="s">
        <v>311</v>
      </c>
      <c r="C21" s="101">
        <v>42</v>
      </c>
      <c r="D21" s="116">
        <v>6</v>
      </c>
      <c r="E21" s="113"/>
    </row>
    <row r="22" spans="1:5" ht="12.75" customHeight="1" x14ac:dyDescent="0.2">
      <c r="A22" s="151" t="str">
        <f>IF(C21&gt;C22,"15.","")</f>
        <v>15.</v>
      </c>
      <c r="B22" s="21" t="s">
        <v>325</v>
      </c>
      <c r="C22" s="101">
        <v>40</v>
      </c>
      <c r="D22" s="116">
        <v>11</v>
      </c>
      <c r="E22" s="113"/>
    </row>
    <row r="23" spans="1:5" ht="12.75" customHeight="1" x14ac:dyDescent="0.2">
      <c r="A23" s="151" t="str">
        <f>IF(C22&gt;C23,"16.","")</f>
        <v>16.</v>
      </c>
      <c r="B23" s="21" t="s">
        <v>313</v>
      </c>
      <c r="C23" s="101">
        <v>39</v>
      </c>
      <c r="D23" s="116">
        <v>0</v>
      </c>
      <c r="E23" s="113"/>
    </row>
    <row r="24" spans="1:5" ht="12.75" customHeight="1" x14ac:dyDescent="0.2">
      <c r="A24" s="151" t="str">
        <f>IF(C23&gt;C24,"17.","")</f>
        <v>17.</v>
      </c>
      <c r="B24" s="21" t="s">
        <v>279</v>
      </c>
      <c r="C24" s="101">
        <v>37</v>
      </c>
      <c r="D24" s="116">
        <v>3</v>
      </c>
      <c r="E24" s="113"/>
    </row>
    <row r="25" spans="1:5" ht="12.75" customHeight="1" x14ac:dyDescent="0.2">
      <c r="A25" s="151" t="str">
        <f>IF(C24&gt;C25,"18.","")</f>
        <v>18.</v>
      </c>
      <c r="B25" s="21" t="s">
        <v>292</v>
      </c>
      <c r="C25" s="101">
        <v>36</v>
      </c>
      <c r="D25" s="116">
        <v>0</v>
      </c>
      <c r="E25" s="113"/>
    </row>
    <row r="26" spans="1:5" ht="12.75" customHeight="1" x14ac:dyDescent="0.2">
      <c r="A26" s="151" t="str">
        <f>IF(C25&gt;C26,"19.","")</f>
        <v>19.</v>
      </c>
      <c r="B26" s="21" t="s">
        <v>262</v>
      </c>
      <c r="C26" s="101">
        <v>31</v>
      </c>
      <c r="D26" s="116">
        <v>2</v>
      </c>
      <c r="E26" s="113"/>
    </row>
    <row r="27" spans="1:5" ht="12.75" customHeight="1" x14ac:dyDescent="0.2">
      <c r="A27" s="151" t="str">
        <f>IF(C26&gt;C27,"20.","")</f>
        <v>20.</v>
      </c>
      <c r="B27" s="21" t="s">
        <v>327</v>
      </c>
      <c r="C27" s="101">
        <v>30</v>
      </c>
      <c r="D27" s="116">
        <v>7</v>
      </c>
      <c r="E27" s="113"/>
    </row>
    <row r="28" spans="1:5" ht="12.75" customHeight="1" x14ac:dyDescent="0.2">
      <c r="A28" s="151" t="str">
        <f>IF(C27&gt;C28,"21.","")</f>
        <v>21.</v>
      </c>
      <c r="B28" s="21" t="s">
        <v>259</v>
      </c>
      <c r="C28" s="101">
        <v>28</v>
      </c>
      <c r="D28" s="116">
        <v>0</v>
      </c>
      <c r="E28" s="113"/>
    </row>
    <row r="29" spans="1:5" ht="12.75" customHeight="1" x14ac:dyDescent="0.2">
      <c r="A29" s="151" t="str">
        <f>IF(C28&gt;C29,"22.","")</f>
        <v>22.</v>
      </c>
      <c r="B29" s="21" t="s">
        <v>322</v>
      </c>
      <c r="C29" s="101">
        <v>25</v>
      </c>
      <c r="D29" s="116">
        <v>1</v>
      </c>
      <c r="E29" s="113"/>
    </row>
    <row r="30" spans="1:5" ht="12.75" customHeight="1" x14ac:dyDescent="0.2">
      <c r="A30" s="151" t="str">
        <f>IF(C29&gt;C30,"23.","")</f>
        <v>23.</v>
      </c>
      <c r="B30" s="21" t="s">
        <v>250</v>
      </c>
      <c r="C30" s="101">
        <v>24</v>
      </c>
      <c r="D30" s="116">
        <v>0</v>
      </c>
      <c r="E30" s="113"/>
    </row>
    <row r="31" spans="1:5" ht="12.75" customHeight="1" x14ac:dyDescent="0.2">
      <c r="A31" s="151" t="str">
        <f>IF(C30&gt;C31,"24.","")</f>
        <v>24.</v>
      </c>
      <c r="B31" s="21" t="s">
        <v>19</v>
      </c>
      <c r="C31" s="101">
        <v>23</v>
      </c>
      <c r="D31" s="116">
        <v>1</v>
      </c>
      <c r="E31" s="113"/>
    </row>
    <row r="32" spans="1:5" ht="12.75" customHeight="1" x14ac:dyDescent="0.2">
      <c r="A32" s="151" t="str">
        <f>IF(C31&gt;C32,"25.","")</f>
        <v/>
      </c>
      <c r="B32" s="21" t="s">
        <v>310</v>
      </c>
      <c r="C32" s="101">
        <v>23</v>
      </c>
      <c r="D32" s="116">
        <v>0</v>
      </c>
      <c r="E32" s="113"/>
    </row>
    <row r="33" spans="1:5" ht="12.75" customHeight="1" x14ac:dyDescent="0.2">
      <c r="A33" s="151" t="str">
        <f>IF(C32&gt;C33,"26.","")</f>
        <v>26.</v>
      </c>
      <c r="B33" s="21" t="s">
        <v>324</v>
      </c>
      <c r="C33" s="101">
        <v>22</v>
      </c>
      <c r="D33" s="116">
        <v>4</v>
      </c>
      <c r="E33" s="113"/>
    </row>
    <row r="34" spans="1:5" ht="12.75" customHeight="1" x14ac:dyDescent="0.2">
      <c r="A34" s="151" t="str">
        <f>IF(C33&gt;C34,"27.","")</f>
        <v/>
      </c>
      <c r="B34" s="21" t="s">
        <v>312</v>
      </c>
      <c r="C34" s="101">
        <v>22</v>
      </c>
      <c r="D34" s="116">
        <v>1</v>
      </c>
      <c r="E34" s="113"/>
    </row>
    <row r="35" spans="1:5" ht="12.75" customHeight="1" x14ac:dyDescent="0.2">
      <c r="A35" s="151" t="str">
        <f>IF(C34&gt;C35,"28.","")</f>
        <v/>
      </c>
      <c r="B35" s="21" t="s">
        <v>29</v>
      </c>
      <c r="C35" s="101">
        <v>22</v>
      </c>
      <c r="D35" s="116">
        <v>0</v>
      </c>
      <c r="E35" s="113"/>
    </row>
    <row r="36" spans="1:5" ht="12.75" customHeight="1" x14ac:dyDescent="0.2">
      <c r="A36" s="151" t="str">
        <f>IF(C35&gt;C36,"29.","")</f>
        <v>29.</v>
      </c>
      <c r="B36" s="21" t="s">
        <v>316</v>
      </c>
      <c r="C36" s="101">
        <v>21</v>
      </c>
      <c r="D36" s="116">
        <v>1</v>
      </c>
      <c r="E36" s="113"/>
    </row>
    <row r="37" spans="1:5" ht="12.75" customHeight="1" x14ac:dyDescent="0.2">
      <c r="A37" s="151" t="str">
        <f>IF(C36&gt;C37,"30.","")</f>
        <v/>
      </c>
      <c r="B37" s="21" t="s">
        <v>329</v>
      </c>
      <c r="C37" s="101">
        <v>21</v>
      </c>
      <c r="D37" s="116">
        <v>0</v>
      </c>
      <c r="E37" s="113"/>
    </row>
    <row r="38" spans="1:5" ht="12.75" customHeight="1" x14ac:dyDescent="0.2">
      <c r="A38" s="151" t="str">
        <f>IF(C37&gt;C38,"31.","")</f>
        <v>31.</v>
      </c>
      <c r="B38" s="21" t="s">
        <v>323</v>
      </c>
      <c r="C38" s="101">
        <v>19</v>
      </c>
      <c r="D38" s="116">
        <v>0</v>
      </c>
      <c r="E38" s="102"/>
    </row>
    <row r="39" spans="1:5" ht="12.75" customHeight="1" x14ac:dyDescent="0.2">
      <c r="A39" s="151" t="str">
        <f>IF(C38&gt;C39,"32.","")</f>
        <v>32.</v>
      </c>
      <c r="B39" s="21" t="s">
        <v>321</v>
      </c>
      <c r="C39" s="101">
        <v>18</v>
      </c>
      <c r="D39" s="116">
        <v>5</v>
      </c>
      <c r="E39" s="102"/>
    </row>
    <row r="40" spans="1:5" ht="12.75" customHeight="1" x14ac:dyDescent="0.2">
      <c r="A40" s="151" t="str">
        <f>IF(C39&gt;C40,"33.","")</f>
        <v/>
      </c>
      <c r="B40" s="21" t="s">
        <v>330</v>
      </c>
      <c r="C40" s="101">
        <v>18</v>
      </c>
      <c r="D40" s="116">
        <v>0</v>
      </c>
      <c r="E40" s="102"/>
    </row>
    <row r="41" spans="1:5" ht="12.75" customHeight="1" x14ac:dyDescent="0.2">
      <c r="A41" s="151" t="str">
        <f>IF(C40&gt;C41,"34.","")</f>
        <v>34.</v>
      </c>
      <c r="B41" s="21" t="s">
        <v>332</v>
      </c>
      <c r="C41" s="101">
        <v>15</v>
      </c>
      <c r="D41" s="116">
        <v>2</v>
      </c>
    </row>
    <row r="42" spans="1:5" ht="12.75" customHeight="1" x14ac:dyDescent="0.2">
      <c r="A42" s="151" t="str">
        <f>IF(C41&gt;C42,"35.","")</f>
        <v>35.</v>
      </c>
      <c r="B42" s="21" t="s">
        <v>260</v>
      </c>
      <c r="C42" s="101">
        <v>13</v>
      </c>
      <c r="D42" s="116">
        <v>0</v>
      </c>
    </row>
    <row r="43" spans="1:5" ht="12.75" customHeight="1" x14ac:dyDescent="0.2">
      <c r="A43" s="151" t="str">
        <f>IF(C42&gt;C43,"36.","")</f>
        <v>36.</v>
      </c>
      <c r="B43" s="21" t="s">
        <v>294</v>
      </c>
      <c r="C43" s="101">
        <v>11</v>
      </c>
      <c r="D43" s="116">
        <v>1</v>
      </c>
    </row>
    <row r="44" spans="1:5" ht="12.75" customHeight="1" x14ac:dyDescent="0.2">
      <c r="A44" s="151" t="str">
        <f>IF(C43&gt;C44,"37.","")</f>
        <v/>
      </c>
      <c r="B44" s="21" t="s">
        <v>266</v>
      </c>
      <c r="C44" s="101">
        <v>11</v>
      </c>
      <c r="D44" s="116">
        <v>0</v>
      </c>
    </row>
    <row r="45" spans="1:5" ht="12.75" customHeight="1" x14ac:dyDescent="0.2">
      <c r="A45" s="151" t="str">
        <f>IF(C44&gt;C45,"38.","")</f>
        <v/>
      </c>
      <c r="B45" s="21" t="s">
        <v>328</v>
      </c>
      <c r="C45" s="101">
        <v>11</v>
      </c>
      <c r="D45" s="116">
        <v>0</v>
      </c>
    </row>
    <row r="46" spans="1:5" ht="12.75" customHeight="1" x14ac:dyDescent="0.2">
      <c r="A46" s="151" t="str">
        <f>IF(C45&gt;C46,"39.","")</f>
        <v/>
      </c>
      <c r="B46" s="21" t="s">
        <v>18</v>
      </c>
      <c r="C46" s="101">
        <v>11</v>
      </c>
      <c r="D46" s="116">
        <v>0</v>
      </c>
    </row>
    <row r="47" spans="1:5" ht="12.75" customHeight="1" x14ac:dyDescent="0.2">
      <c r="A47" s="151" t="str">
        <f>IF(C46&gt;C47,"40.","")</f>
        <v>40.</v>
      </c>
      <c r="B47" s="21" t="s">
        <v>326</v>
      </c>
      <c r="C47" s="101">
        <v>9</v>
      </c>
      <c r="D47" s="116">
        <v>2</v>
      </c>
    </row>
    <row r="48" spans="1:5" ht="12.75" customHeight="1" x14ac:dyDescent="0.2">
      <c r="A48" s="151" t="str">
        <f>IF(C47&gt;C48,"41.","")</f>
        <v/>
      </c>
      <c r="B48" s="21" t="s">
        <v>47</v>
      </c>
      <c r="C48" s="101">
        <v>9</v>
      </c>
      <c r="D48" s="116">
        <v>0</v>
      </c>
    </row>
    <row r="49" spans="1:4" ht="12.75" customHeight="1" x14ac:dyDescent="0.2">
      <c r="A49" s="151" t="str">
        <f>IF(C48&gt;C49,"42.","")</f>
        <v/>
      </c>
      <c r="B49" s="21" t="s">
        <v>293</v>
      </c>
      <c r="C49" s="101">
        <v>9</v>
      </c>
      <c r="D49" s="116">
        <v>0</v>
      </c>
    </row>
    <row r="50" spans="1:4" ht="12.75" customHeight="1" x14ac:dyDescent="0.2">
      <c r="A50" s="151" t="str">
        <f>IF(C49&gt;C50,"43.","")</f>
        <v>43.</v>
      </c>
      <c r="B50" s="21" t="s">
        <v>314</v>
      </c>
      <c r="C50" s="101">
        <v>7</v>
      </c>
      <c r="D50" s="116">
        <v>0</v>
      </c>
    </row>
    <row r="51" spans="1:4" ht="12.75" customHeight="1" x14ac:dyDescent="0.2">
      <c r="A51" s="151" t="str">
        <f>IF(C50&gt;C51,"44.","")</f>
        <v>44.</v>
      </c>
      <c r="B51" s="21" t="s">
        <v>127</v>
      </c>
      <c r="C51" s="101">
        <v>6</v>
      </c>
      <c r="D51" s="116">
        <v>0</v>
      </c>
    </row>
    <row r="52" spans="1:4" ht="12.75" customHeight="1" x14ac:dyDescent="0.2">
      <c r="A52" s="151" t="str">
        <f>IF(C51&gt;C52,"45.","")</f>
        <v>45.</v>
      </c>
      <c r="B52" s="21" t="s">
        <v>335</v>
      </c>
      <c r="C52" s="101">
        <v>4</v>
      </c>
      <c r="D52" s="116">
        <v>1</v>
      </c>
    </row>
    <row r="53" spans="1:4" ht="12.75" customHeight="1" x14ac:dyDescent="0.2">
      <c r="A53" s="151" t="str">
        <f>IF(C52&gt;C53,"46.","")</f>
        <v>46.</v>
      </c>
      <c r="B53" s="21" t="s">
        <v>24</v>
      </c>
      <c r="C53" s="101">
        <v>3</v>
      </c>
      <c r="D53" s="116">
        <v>0</v>
      </c>
    </row>
    <row r="54" spans="1:4" ht="12.75" customHeight="1" x14ac:dyDescent="0.2">
      <c r="A54" s="151" t="str">
        <f>IF(C53&gt;C54,"47.","")</f>
        <v/>
      </c>
      <c r="B54" s="21" t="s">
        <v>48</v>
      </c>
      <c r="C54" s="101">
        <v>3</v>
      </c>
      <c r="D54" s="116">
        <v>0</v>
      </c>
    </row>
    <row r="55" spans="1:4" ht="12.75" customHeight="1" x14ac:dyDescent="0.2">
      <c r="A55" s="151" t="str">
        <f>IF(C54&gt;C55,"48.","")</f>
        <v>48.</v>
      </c>
      <c r="B55" s="21" t="s">
        <v>336</v>
      </c>
      <c r="C55" s="101">
        <v>1</v>
      </c>
      <c r="D55" s="116">
        <v>0</v>
      </c>
    </row>
    <row r="56" spans="1:4" ht="12.75" customHeight="1" x14ac:dyDescent="0.2">
      <c r="A56" s="151" t="str">
        <f>IF(C55&gt;C56,"49.","")</f>
        <v/>
      </c>
      <c r="B56" s="21" t="s">
        <v>46</v>
      </c>
      <c r="C56" s="101">
        <v>1</v>
      </c>
      <c r="D56" s="116">
        <v>0</v>
      </c>
    </row>
    <row r="57" spans="1:4" ht="12.75" customHeight="1" x14ac:dyDescent="0.2">
      <c r="A57" s="151" t="str">
        <f>IF(C56&gt;C57,"50.","")</f>
        <v/>
      </c>
      <c r="B57" s="21" t="s">
        <v>290</v>
      </c>
      <c r="C57" s="101">
        <v>1</v>
      </c>
      <c r="D57" s="116">
        <v>0</v>
      </c>
    </row>
    <row r="58" spans="1:4" ht="12.75" customHeight="1" x14ac:dyDescent="0.2">
      <c r="A58" s="151" t="str">
        <f>IF(C57&gt;C58,"51.","")</f>
        <v/>
      </c>
      <c r="B58" s="146" t="s">
        <v>23</v>
      </c>
      <c r="C58" s="149">
        <v>1</v>
      </c>
      <c r="D58" s="150">
        <v>0</v>
      </c>
    </row>
    <row r="59" spans="1:4" ht="12.75" customHeight="1" x14ac:dyDescent="0.2">
      <c r="A59" s="151" t="str">
        <f>IF(C58&gt;C59,"52.","")</f>
        <v/>
      </c>
      <c r="B59" s="21" t="s">
        <v>270</v>
      </c>
      <c r="C59" s="101">
        <v>1</v>
      </c>
      <c r="D59" s="116">
        <v>0</v>
      </c>
    </row>
    <row r="60" spans="1:4" ht="12.75" customHeight="1" x14ac:dyDescent="0.2">
      <c r="A60" s="151" t="str">
        <f>IF(C59&gt;C60,"53.","")</f>
        <v/>
      </c>
      <c r="B60" s="21" t="s">
        <v>261</v>
      </c>
      <c r="C60" s="101">
        <v>1</v>
      </c>
      <c r="D60" s="116">
        <v>0</v>
      </c>
    </row>
    <row r="61" spans="1:4" ht="12.75" customHeight="1" thickBot="1" x14ac:dyDescent="0.25">
      <c r="A61" s="151" t="str">
        <f>IF(C60&gt;C61,"54.","")</f>
        <v/>
      </c>
      <c r="B61" s="146" t="s">
        <v>43</v>
      </c>
      <c r="C61" s="149">
        <v>1</v>
      </c>
      <c r="D61" s="150">
        <v>0</v>
      </c>
    </row>
    <row r="62" spans="1:4" ht="12.75" customHeight="1" x14ac:dyDescent="0.2">
      <c r="A62" s="105"/>
      <c r="B62" s="58"/>
      <c r="C62" s="106"/>
      <c r="D62" s="107"/>
    </row>
    <row r="63" spans="1:4" ht="12.75" customHeight="1" x14ac:dyDescent="0.2">
      <c r="A63" s="108">
        <f>COUNTIF(C8:C61,"&gt;0")</f>
        <v>54</v>
      </c>
      <c r="B63" s="109" t="s">
        <v>60</v>
      </c>
      <c r="C63" s="110" t="s">
        <v>299</v>
      </c>
      <c r="D63" s="112">
        <f>SUM(D8:D61)</f>
        <v>189</v>
      </c>
    </row>
    <row r="64" spans="1:4" ht="12.75" customHeight="1" thickBot="1" x14ac:dyDescent="0.25">
      <c r="A64" s="119"/>
      <c r="B64" s="120"/>
      <c r="C64" s="121"/>
      <c r="D64" s="122"/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7"/>
  <sheetViews>
    <sheetView workbookViewId="0">
      <selection activeCell="I45" sqref="I45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7" customWidth="1"/>
    <col min="7" max="7" width="28.7109375" style="7" customWidth="1"/>
    <col min="8" max="9" width="12.7109375" style="7" customWidth="1"/>
    <col min="10" max="16384" width="11.42578125" style="7"/>
  </cols>
  <sheetData>
    <row r="1" spans="1:9" s="80" customFormat="1" ht="13.5" customHeight="1" x14ac:dyDescent="0.25">
      <c r="A1" s="276" t="s">
        <v>0</v>
      </c>
      <c r="B1" s="283"/>
      <c r="C1" s="283"/>
      <c r="D1" s="283"/>
      <c r="E1" s="102"/>
      <c r="F1" s="102"/>
      <c r="G1" s="102"/>
      <c r="H1" s="102"/>
      <c r="I1" s="102"/>
    </row>
    <row r="2" spans="1:9" s="102" customFormat="1" ht="9" customHeight="1" x14ac:dyDescent="0.2">
      <c r="A2" s="80"/>
      <c r="B2" s="80"/>
      <c r="C2" s="80"/>
      <c r="D2" s="80"/>
      <c r="E2" s="80"/>
    </row>
    <row r="3" spans="1:9" s="148" customFormat="1" ht="15" customHeight="1" x14ac:dyDescent="0.2">
      <c r="A3" s="282" t="s">
        <v>337</v>
      </c>
      <c r="B3" s="284"/>
      <c r="C3" s="284"/>
      <c r="D3" s="284"/>
      <c r="E3" s="113"/>
      <c r="F3" s="113"/>
    </row>
    <row r="4" spans="1:9" s="102" customFormat="1" ht="9" customHeight="1" x14ac:dyDescent="0.25">
      <c r="A4" s="73"/>
      <c r="B4" s="72"/>
      <c r="C4" s="80"/>
      <c r="D4" s="80"/>
      <c r="E4" s="80"/>
    </row>
    <row r="5" spans="1:9" s="102" customFormat="1" ht="13.5" customHeight="1" x14ac:dyDescent="0.25">
      <c r="A5" s="276" t="s">
        <v>338</v>
      </c>
      <c r="B5" s="283"/>
      <c r="C5" s="283"/>
      <c r="D5" s="283"/>
    </row>
    <row r="6" spans="1:9" ht="9" customHeight="1" thickBot="1" x14ac:dyDescent="0.3">
      <c r="A6" s="73"/>
      <c r="B6" s="43"/>
      <c r="C6" s="74"/>
      <c r="D6" s="7"/>
      <c r="E6" s="7"/>
    </row>
    <row r="7" spans="1:9" s="40" customFormat="1" ht="1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2.75" customHeight="1" x14ac:dyDescent="0.25">
      <c r="A8" s="130" t="s">
        <v>9</v>
      </c>
      <c r="B8" s="128" t="s">
        <v>296</v>
      </c>
      <c r="C8" s="129">
        <v>53</v>
      </c>
      <c r="D8" s="131">
        <v>36</v>
      </c>
      <c r="E8" s="127"/>
    </row>
    <row r="9" spans="1:9" ht="12.75" customHeight="1" x14ac:dyDescent="0.2">
      <c r="A9" s="151" t="str">
        <f>IF(C8&gt;C9,"2.","")</f>
        <v>2.</v>
      </c>
      <c r="B9" s="21" t="s">
        <v>278</v>
      </c>
      <c r="C9" s="101">
        <v>49</v>
      </c>
      <c r="D9" s="116">
        <v>20</v>
      </c>
      <c r="E9" s="113"/>
    </row>
    <row r="10" spans="1:9" ht="12.75" customHeight="1" x14ac:dyDescent="0.2">
      <c r="A10" s="151" t="str">
        <f>IF(C9&gt;C10,"3.","")</f>
        <v/>
      </c>
      <c r="B10" s="21" t="s">
        <v>340</v>
      </c>
      <c r="C10" s="101">
        <v>49</v>
      </c>
      <c r="D10" s="116">
        <v>18</v>
      </c>
      <c r="E10" s="113"/>
    </row>
    <row r="11" spans="1:9" ht="12.75" customHeight="1" x14ac:dyDescent="0.2">
      <c r="A11" s="151" t="str">
        <f>IF(C10&gt;C11,"4.","")</f>
        <v/>
      </c>
      <c r="B11" s="21" t="s">
        <v>324</v>
      </c>
      <c r="C11" s="101">
        <v>49</v>
      </c>
      <c r="D11" s="116">
        <v>1</v>
      </c>
      <c r="E11" s="113"/>
    </row>
    <row r="12" spans="1:9" ht="12.75" customHeight="1" x14ac:dyDescent="0.2">
      <c r="A12" s="151" t="str">
        <f>IF(C11&gt;C12,"5.","")</f>
        <v>5.</v>
      </c>
      <c r="B12" s="21" t="s">
        <v>325</v>
      </c>
      <c r="C12" s="101">
        <v>48</v>
      </c>
      <c r="D12" s="116">
        <v>16</v>
      </c>
      <c r="E12" s="113"/>
    </row>
    <row r="13" spans="1:9" ht="12.75" customHeight="1" x14ac:dyDescent="0.2">
      <c r="A13" s="151" t="str">
        <f>IF(C12&gt;C13,"6.","")</f>
        <v/>
      </c>
      <c r="B13" s="21" t="s">
        <v>326</v>
      </c>
      <c r="C13" s="101">
        <v>48</v>
      </c>
      <c r="D13" s="116">
        <v>4</v>
      </c>
      <c r="E13" s="113"/>
    </row>
    <row r="14" spans="1:9" ht="12.75" customHeight="1" x14ac:dyDescent="0.2">
      <c r="A14" s="151" t="str">
        <f>IF(C13&gt;C14,"7.","")</f>
        <v>7.</v>
      </c>
      <c r="B14" s="21" t="s">
        <v>339</v>
      </c>
      <c r="C14" s="101">
        <v>47</v>
      </c>
      <c r="D14" s="116">
        <v>3</v>
      </c>
      <c r="E14" s="113"/>
    </row>
    <row r="15" spans="1:9" ht="12.75" customHeight="1" x14ac:dyDescent="0.2">
      <c r="A15" s="151" t="str">
        <f>IF(C14&gt;C15,"8.","")</f>
        <v>8.</v>
      </c>
      <c r="B15" s="21" t="s">
        <v>342</v>
      </c>
      <c r="C15" s="101">
        <v>46</v>
      </c>
      <c r="D15" s="116">
        <v>4</v>
      </c>
      <c r="E15" s="113"/>
    </row>
    <row r="16" spans="1:9" ht="12.75" customHeight="1" x14ac:dyDescent="0.2">
      <c r="A16" s="151" t="str">
        <f>IF(C15&gt;C16,"9.","")</f>
        <v/>
      </c>
      <c r="B16" s="21" t="s">
        <v>21</v>
      </c>
      <c r="C16" s="101">
        <v>46</v>
      </c>
      <c r="D16" s="116">
        <v>0</v>
      </c>
      <c r="E16" s="113"/>
    </row>
    <row r="17" spans="1:5" ht="12.75" customHeight="1" x14ac:dyDescent="0.2">
      <c r="A17" s="151" t="str">
        <f>IF(C16&gt;C17,"10.","")</f>
        <v>10.</v>
      </c>
      <c r="B17" s="21" t="s">
        <v>286</v>
      </c>
      <c r="C17" s="101">
        <v>43</v>
      </c>
      <c r="D17" s="116">
        <v>6</v>
      </c>
      <c r="E17" s="113"/>
    </row>
    <row r="18" spans="1:5" ht="12.75" customHeight="1" x14ac:dyDescent="0.2">
      <c r="A18" s="151" t="str">
        <f>IF(C17&gt;C18,"11.","")</f>
        <v/>
      </c>
      <c r="B18" s="21" t="s">
        <v>341</v>
      </c>
      <c r="C18" s="101">
        <v>43</v>
      </c>
      <c r="D18" s="116">
        <v>0</v>
      </c>
      <c r="E18" s="113"/>
    </row>
    <row r="19" spans="1:5" ht="12.75" customHeight="1" x14ac:dyDescent="0.2">
      <c r="A19" s="151" t="str">
        <f>IF(C18&gt;C19,"12.","")</f>
        <v>12.</v>
      </c>
      <c r="B19" s="21" t="s">
        <v>311</v>
      </c>
      <c r="C19" s="101">
        <v>42</v>
      </c>
      <c r="D19" s="116">
        <v>8</v>
      </c>
      <c r="E19" s="113"/>
    </row>
    <row r="20" spans="1:5" ht="12.75" customHeight="1" x14ac:dyDescent="0.2">
      <c r="A20" s="151" t="str">
        <f>IF(C19&gt;C20,"13.","")</f>
        <v>13.</v>
      </c>
      <c r="B20" s="21" t="s">
        <v>277</v>
      </c>
      <c r="C20" s="101">
        <v>40</v>
      </c>
      <c r="D20" s="116">
        <v>48</v>
      </c>
      <c r="E20" s="113"/>
    </row>
    <row r="21" spans="1:5" ht="12.75" customHeight="1" x14ac:dyDescent="0.2">
      <c r="A21" s="151" t="str">
        <f>IF(C20&gt;C21,"14.","")</f>
        <v/>
      </c>
      <c r="B21" s="21" t="s">
        <v>276</v>
      </c>
      <c r="C21" s="101">
        <v>40</v>
      </c>
      <c r="D21" s="116">
        <v>0</v>
      </c>
      <c r="E21" s="113"/>
    </row>
    <row r="22" spans="1:5" ht="12.75" customHeight="1" x14ac:dyDescent="0.2">
      <c r="A22" s="151" t="str">
        <f>IF(C21&gt;C22,"15.","")</f>
        <v>15.</v>
      </c>
      <c r="B22" s="21" t="s">
        <v>320</v>
      </c>
      <c r="C22" s="101">
        <v>37</v>
      </c>
      <c r="D22" s="116">
        <v>9</v>
      </c>
      <c r="E22" s="113"/>
    </row>
    <row r="23" spans="1:5" ht="12.75" customHeight="1" x14ac:dyDescent="0.2">
      <c r="A23" s="151" t="str">
        <f>IF(C22&gt;C23,"16.","")</f>
        <v/>
      </c>
      <c r="B23" s="21" t="s">
        <v>249</v>
      </c>
      <c r="C23" s="101">
        <v>37</v>
      </c>
      <c r="D23" s="116">
        <v>7</v>
      </c>
      <c r="E23" s="113"/>
    </row>
    <row r="24" spans="1:5" ht="12.75" customHeight="1" x14ac:dyDescent="0.2">
      <c r="A24" s="151" t="str">
        <f>IF(C23&gt;C24,"17.","")</f>
        <v>17.</v>
      </c>
      <c r="B24" s="21" t="s">
        <v>327</v>
      </c>
      <c r="C24" s="101">
        <v>35</v>
      </c>
      <c r="D24" s="116">
        <v>29</v>
      </c>
      <c r="E24" s="113"/>
    </row>
    <row r="25" spans="1:5" ht="12.75" customHeight="1" x14ac:dyDescent="0.2">
      <c r="A25" s="151" t="str">
        <f>IF(C24&gt;C25,"18.","")</f>
        <v>18.</v>
      </c>
      <c r="B25" s="21" t="s">
        <v>313</v>
      </c>
      <c r="C25" s="101">
        <v>34</v>
      </c>
      <c r="D25" s="116">
        <v>0</v>
      </c>
      <c r="E25" s="113"/>
    </row>
    <row r="26" spans="1:5" ht="12.75" customHeight="1" x14ac:dyDescent="0.2">
      <c r="A26" s="151" t="str">
        <f>IF(C25&gt;C26,"19.","")</f>
        <v>19.</v>
      </c>
      <c r="B26" s="21" t="s">
        <v>259</v>
      </c>
      <c r="C26" s="101">
        <v>30</v>
      </c>
      <c r="D26" s="116">
        <v>0</v>
      </c>
      <c r="E26" s="113"/>
    </row>
    <row r="27" spans="1:5" ht="12.75" customHeight="1" x14ac:dyDescent="0.2">
      <c r="A27" s="151" t="str">
        <f>IF(C26&gt;C27,"20.","")</f>
        <v>20.</v>
      </c>
      <c r="B27" s="21" t="s">
        <v>260</v>
      </c>
      <c r="C27" s="101">
        <v>25</v>
      </c>
      <c r="D27" s="116">
        <v>2</v>
      </c>
      <c r="E27" s="113"/>
    </row>
    <row r="28" spans="1:5" ht="12.75" customHeight="1" x14ac:dyDescent="0.2">
      <c r="A28" s="151" t="str">
        <f>IF(C27&gt;C28,"21.","")</f>
        <v/>
      </c>
      <c r="B28" s="21" t="s">
        <v>29</v>
      </c>
      <c r="C28" s="101">
        <v>25</v>
      </c>
      <c r="D28" s="116">
        <v>0</v>
      </c>
      <c r="E28" s="113"/>
    </row>
    <row r="29" spans="1:5" ht="12.75" customHeight="1" x14ac:dyDescent="0.2">
      <c r="A29" s="151" t="str">
        <f>IF(C28&gt;C29,"22.","")</f>
        <v>22.</v>
      </c>
      <c r="B29" s="21" t="s">
        <v>258</v>
      </c>
      <c r="C29" s="101">
        <v>24</v>
      </c>
      <c r="D29" s="116">
        <v>1</v>
      </c>
      <c r="E29" s="113"/>
    </row>
    <row r="30" spans="1:5" ht="12.75" customHeight="1" x14ac:dyDescent="0.2">
      <c r="A30" s="151" t="str">
        <f>IF(C29&gt;C30,"23.","")</f>
        <v>23.</v>
      </c>
      <c r="B30" s="21" t="s">
        <v>250</v>
      </c>
      <c r="C30" s="101">
        <v>23</v>
      </c>
      <c r="D30" s="116">
        <v>0</v>
      </c>
      <c r="E30" s="113"/>
    </row>
    <row r="31" spans="1:5" ht="12.75" customHeight="1" x14ac:dyDescent="0.2">
      <c r="A31" s="151" t="str">
        <f>IF(C30&gt;C31,"24.","")</f>
        <v>24.</v>
      </c>
      <c r="B31" s="21" t="s">
        <v>335</v>
      </c>
      <c r="C31" s="101">
        <v>19</v>
      </c>
      <c r="D31" s="116">
        <v>3</v>
      </c>
      <c r="E31" s="113"/>
    </row>
    <row r="32" spans="1:5" ht="12.75" customHeight="1" x14ac:dyDescent="0.2">
      <c r="A32" s="151" t="str">
        <f>IF(C31&gt;C32,"25.","")</f>
        <v>25.</v>
      </c>
      <c r="B32" s="21" t="s">
        <v>343</v>
      </c>
      <c r="C32" s="101">
        <v>14</v>
      </c>
      <c r="D32" s="116">
        <v>16</v>
      </c>
      <c r="E32" s="113"/>
    </row>
    <row r="33" spans="1:5" ht="12.75" customHeight="1" x14ac:dyDescent="0.2">
      <c r="A33" s="151" t="str">
        <f>IF(C32&gt;C33,"26.","")</f>
        <v>26.</v>
      </c>
      <c r="B33" s="21" t="s">
        <v>262</v>
      </c>
      <c r="C33" s="101">
        <v>13</v>
      </c>
      <c r="D33" s="116">
        <v>1</v>
      </c>
      <c r="E33" s="113"/>
    </row>
    <row r="34" spans="1:5" ht="12.75" customHeight="1" x14ac:dyDescent="0.2">
      <c r="A34" s="151" t="str">
        <f>IF(C33&gt;C34,"27.","")</f>
        <v/>
      </c>
      <c r="B34" s="21" t="s">
        <v>329</v>
      </c>
      <c r="C34" s="101">
        <v>13</v>
      </c>
      <c r="D34" s="116">
        <v>0</v>
      </c>
      <c r="E34" s="113"/>
    </row>
    <row r="35" spans="1:5" ht="12.75" customHeight="1" x14ac:dyDescent="0.2">
      <c r="A35" s="151" t="str">
        <f>IF(C34&gt;C35,"28.","")</f>
        <v/>
      </c>
      <c r="B35" s="21" t="s">
        <v>323</v>
      </c>
      <c r="C35" s="101">
        <v>13</v>
      </c>
      <c r="D35" s="116">
        <v>0</v>
      </c>
      <c r="E35" s="113"/>
    </row>
    <row r="36" spans="1:5" ht="12.75" customHeight="1" x14ac:dyDescent="0.2">
      <c r="A36" s="151" t="str">
        <f>IF(C35&gt;C36,"29.","")</f>
        <v/>
      </c>
      <c r="B36" s="21" t="s">
        <v>279</v>
      </c>
      <c r="C36" s="101">
        <v>13</v>
      </c>
      <c r="D36" s="116">
        <v>0</v>
      </c>
      <c r="E36" s="113"/>
    </row>
    <row r="37" spans="1:5" ht="12.75" customHeight="1" x14ac:dyDescent="0.2">
      <c r="A37" s="151" t="str">
        <f>IF(C36&gt;C37,"30.","")</f>
        <v>30.</v>
      </c>
      <c r="B37" s="21" t="s">
        <v>344</v>
      </c>
      <c r="C37" s="101">
        <v>12</v>
      </c>
      <c r="D37" s="116">
        <v>3</v>
      </c>
      <c r="E37" s="113"/>
    </row>
    <row r="38" spans="1:5" ht="12.75" customHeight="1" x14ac:dyDescent="0.2">
      <c r="A38" s="151" t="str">
        <f>IF(C37&gt;C38,"31.","")</f>
        <v/>
      </c>
      <c r="B38" s="21" t="s">
        <v>19</v>
      </c>
      <c r="C38" s="101">
        <v>12</v>
      </c>
      <c r="D38" s="116">
        <v>3</v>
      </c>
      <c r="E38" s="102"/>
    </row>
    <row r="39" spans="1:5" ht="12.75" customHeight="1" x14ac:dyDescent="0.2">
      <c r="A39" s="151" t="str">
        <f>IF(C38&gt;C39,"32.","")</f>
        <v/>
      </c>
      <c r="B39" s="21" t="s">
        <v>321</v>
      </c>
      <c r="C39" s="101">
        <v>12</v>
      </c>
      <c r="D39" s="116">
        <v>0</v>
      </c>
      <c r="E39" s="102"/>
    </row>
    <row r="40" spans="1:5" ht="12.75" customHeight="1" x14ac:dyDescent="0.2">
      <c r="A40" s="151" t="str">
        <f>IF(C39&gt;C40,"33.","")</f>
        <v/>
      </c>
      <c r="B40" s="21" t="s">
        <v>345</v>
      </c>
      <c r="C40" s="101">
        <v>12</v>
      </c>
      <c r="D40" s="116">
        <v>0</v>
      </c>
      <c r="E40" s="102"/>
    </row>
    <row r="41" spans="1:5" ht="12.75" customHeight="1" x14ac:dyDescent="0.2">
      <c r="A41" s="151" t="str">
        <f>IF(C40&gt;C41,"34.","")</f>
        <v>34.</v>
      </c>
      <c r="B41" s="21" t="s">
        <v>310</v>
      </c>
      <c r="C41" s="101">
        <v>10</v>
      </c>
      <c r="D41" s="116">
        <v>0</v>
      </c>
    </row>
    <row r="42" spans="1:5" ht="12.75" customHeight="1" x14ac:dyDescent="0.2">
      <c r="A42" s="151" t="str">
        <f>IF(C41&gt;C42,"35.","")</f>
        <v>35.</v>
      </c>
      <c r="B42" s="21" t="s">
        <v>284</v>
      </c>
      <c r="C42" s="101">
        <v>9</v>
      </c>
      <c r="D42" s="116">
        <v>3</v>
      </c>
    </row>
    <row r="43" spans="1:5" ht="12.75" customHeight="1" x14ac:dyDescent="0.2">
      <c r="A43" s="151" t="str">
        <f>IF(C42&gt;C43,"36.","")</f>
        <v>36.</v>
      </c>
      <c r="B43" s="21" t="s">
        <v>294</v>
      </c>
      <c r="C43" s="101">
        <v>8</v>
      </c>
      <c r="D43" s="116">
        <v>1</v>
      </c>
    </row>
    <row r="44" spans="1:5" ht="12.75" customHeight="1" x14ac:dyDescent="0.2">
      <c r="A44" s="151" t="str">
        <f>IF(C43&gt;C44,"37.","")</f>
        <v/>
      </c>
      <c r="B44" s="21" t="s">
        <v>292</v>
      </c>
      <c r="C44" s="101">
        <v>8</v>
      </c>
      <c r="D44" s="116">
        <v>0</v>
      </c>
    </row>
    <row r="45" spans="1:5" ht="12.75" customHeight="1" x14ac:dyDescent="0.2">
      <c r="A45" s="151" t="str">
        <f>IF(C44&gt;C45,"38.","")</f>
        <v>38.</v>
      </c>
      <c r="B45" s="21" t="s">
        <v>312</v>
      </c>
      <c r="C45" s="101">
        <v>7</v>
      </c>
      <c r="D45" s="116">
        <v>0</v>
      </c>
    </row>
    <row r="46" spans="1:5" ht="12.75" customHeight="1" x14ac:dyDescent="0.2">
      <c r="A46" s="151" t="str">
        <f>IF(C45&gt;C46,"39.","")</f>
        <v>39.</v>
      </c>
      <c r="B46" s="21" t="s">
        <v>47</v>
      </c>
      <c r="C46" s="101">
        <v>6</v>
      </c>
      <c r="D46" s="116">
        <v>0</v>
      </c>
    </row>
    <row r="47" spans="1:5" ht="12.75" customHeight="1" x14ac:dyDescent="0.2">
      <c r="A47" s="151" t="str">
        <f>IF(C46&gt;C47,"40.","")</f>
        <v/>
      </c>
      <c r="B47" s="21" t="s">
        <v>314</v>
      </c>
      <c r="C47" s="101">
        <v>6</v>
      </c>
      <c r="D47" s="116">
        <v>0</v>
      </c>
    </row>
    <row r="48" spans="1:5" ht="12.75" customHeight="1" x14ac:dyDescent="0.2">
      <c r="A48" s="151" t="str">
        <f>IF(C47&gt;C48,"41.","")</f>
        <v>41.</v>
      </c>
      <c r="B48" s="21" t="s">
        <v>330</v>
      </c>
      <c r="C48" s="101">
        <v>5</v>
      </c>
      <c r="D48" s="116">
        <v>0</v>
      </c>
    </row>
    <row r="49" spans="1:4" ht="12.75" customHeight="1" x14ac:dyDescent="0.2">
      <c r="A49" s="151" t="str">
        <f>IF(C48&gt;C49,"42.","")</f>
        <v>42.</v>
      </c>
      <c r="B49" s="21" t="s">
        <v>328</v>
      </c>
      <c r="C49" s="101">
        <v>3</v>
      </c>
      <c r="D49" s="116">
        <v>0</v>
      </c>
    </row>
    <row r="50" spans="1:4" ht="12.75" customHeight="1" x14ac:dyDescent="0.2">
      <c r="A50" s="151" t="str">
        <f>IF(C49&gt;C50,"43.","")</f>
        <v>43.</v>
      </c>
      <c r="B50" s="21" t="s">
        <v>266</v>
      </c>
      <c r="C50" s="101">
        <v>2</v>
      </c>
      <c r="D50" s="116">
        <v>0</v>
      </c>
    </row>
    <row r="51" spans="1:4" ht="12.75" customHeight="1" x14ac:dyDescent="0.2">
      <c r="A51" s="151" t="str">
        <f>IF(C50&gt;C51,"44.","")</f>
        <v>44.</v>
      </c>
      <c r="B51" s="21" t="s">
        <v>336</v>
      </c>
      <c r="C51" s="101">
        <v>1</v>
      </c>
      <c r="D51" s="116">
        <v>0</v>
      </c>
    </row>
    <row r="52" spans="1:4" ht="12.75" customHeight="1" x14ac:dyDescent="0.2">
      <c r="A52" s="151" t="str">
        <f>IF(C51&gt;C52,"45.","")</f>
        <v/>
      </c>
      <c r="B52" s="21" t="s">
        <v>11</v>
      </c>
      <c r="C52" s="101">
        <v>1</v>
      </c>
      <c r="D52" s="116">
        <v>0</v>
      </c>
    </row>
    <row r="53" spans="1:4" ht="12.75" customHeight="1" x14ac:dyDescent="0.2">
      <c r="A53" s="151" t="str">
        <f>IF(C52&gt;C53,"46.","")</f>
        <v/>
      </c>
      <c r="B53" s="21" t="s">
        <v>261</v>
      </c>
      <c r="C53" s="101">
        <v>1</v>
      </c>
      <c r="D53" s="116">
        <v>0</v>
      </c>
    </row>
    <row r="54" spans="1:4" ht="12.75" customHeight="1" thickBot="1" x14ac:dyDescent="0.25">
      <c r="A54" s="151" t="str">
        <f>IF(C53&gt;C54,"47.","")</f>
        <v/>
      </c>
      <c r="B54" s="21" t="s">
        <v>18</v>
      </c>
      <c r="C54" s="101">
        <v>1</v>
      </c>
      <c r="D54" s="116">
        <v>0</v>
      </c>
    </row>
    <row r="55" spans="1:4" ht="12.75" customHeight="1" x14ac:dyDescent="0.2">
      <c r="A55" s="105"/>
      <c r="B55" s="58"/>
      <c r="C55" s="106"/>
      <c r="D55" s="107"/>
    </row>
    <row r="56" spans="1:4" ht="12.75" customHeight="1" x14ac:dyDescent="0.2">
      <c r="A56" s="108">
        <f>COUNTIF(C8:C54,"&gt;0")</f>
        <v>47</v>
      </c>
      <c r="B56" s="109" t="s">
        <v>60</v>
      </c>
      <c r="C56" s="110" t="s">
        <v>299</v>
      </c>
      <c r="D56" s="112">
        <f>SUM(D8:D54)</f>
        <v>242</v>
      </c>
    </row>
    <row r="57" spans="1:4" ht="12.75" customHeight="1" thickBot="1" x14ac:dyDescent="0.25">
      <c r="A57" s="119"/>
      <c r="B57" s="120"/>
      <c r="C57" s="121"/>
      <c r="D57" s="122"/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6"/>
  <sheetViews>
    <sheetView topLeftCell="A2" workbookViewId="0">
      <selection activeCell="B41" sqref="B41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7" customWidth="1"/>
    <col min="7" max="7" width="28.7109375" style="7" customWidth="1"/>
    <col min="8" max="9" width="12.7109375" style="7" customWidth="1"/>
    <col min="10" max="16384" width="11.42578125" style="7"/>
  </cols>
  <sheetData>
    <row r="1" spans="1:9" s="80" customFormat="1" ht="13.5" customHeight="1" x14ac:dyDescent="0.25">
      <c r="A1" s="276" t="s">
        <v>0</v>
      </c>
      <c r="B1" s="283"/>
      <c r="C1" s="283"/>
      <c r="D1" s="283"/>
      <c r="E1" s="102"/>
      <c r="F1" s="102"/>
      <c r="G1" s="102"/>
      <c r="H1" s="102"/>
      <c r="I1" s="102"/>
    </row>
    <row r="2" spans="1:9" s="102" customFormat="1" ht="9" customHeight="1" x14ac:dyDescent="0.2">
      <c r="A2" s="80"/>
      <c r="B2" s="80"/>
      <c r="C2" s="80"/>
      <c r="D2" s="80"/>
      <c r="E2" s="80"/>
    </row>
    <row r="3" spans="1:9" s="148" customFormat="1" ht="15" customHeight="1" x14ac:dyDescent="0.2">
      <c r="A3" s="282" t="s">
        <v>347</v>
      </c>
      <c r="B3" s="284"/>
      <c r="C3" s="284"/>
      <c r="D3" s="284"/>
      <c r="E3" s="113"/>
      <c r="F3" s="113"/>
    </row>
    <row r="4" spans="1:9" s="102" customFormat="1" ht="9" customHeight="1" x14ac:dyDescent="0.25">
      <c r="A4" s="73"/>
      <c r="B4" s="72"/>
      <c r="C4" s="80"/>
      <c r="D4" s="80"/>
      <c r="E4" s="80"/>
    </row>
    <row r="5" spans="1:9" s="102" customFormat="1" ht="13.5" customHeight="1" x14ac:dyDescent="0.25">
      <c r="A5" s="276" t="s">
        <v>346</v>
      </c>
      <c r="B5" s="283"/>
      <c r="C5" s="283"/>
      <c r="D5" s="283"/>
    </row>
    <row r="6" spans="1:9" ht="9" customHeight="1" thickBot="1" x14ac:dyDescent="0.3">
      <c r="A6" s="73"/>
      <c r="B6" s="43"/>
      <c r="C6" s="74"/>
      <c r="D6" s="7"/>
      <c r="E6" s="7"/>
    </row>
    <row r="7" spans="1:9" s="40" customFormat="1" ht="14.2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ht="12.2" customHeight="1" x14ac:dyDescent="0.2">
      <c r="A8" s="153" t="s">
        <v>9</v>
      </c>
      <c r="B8" s="157" t="s">
        <v>349</v>
      </c>
      <c r="C8" s="155">
        <v>50</v>
      </c>
      <c r="D8" s="156">
        <v>27</v>
      </c>
      <c r="E8" s="113"/>
    </row>
    <row r="9" spans="1:9" ht="12.2" customHeight="1" x14ac:dyDescent="0.2">
      <c r="A9" s="151" t="str">
        <f>IF(C8&gt;C9,"2.","")</f>
        <v>2.</v>
      </c>
      <c r="B9" s="21" t="s">
        <v>348</v>
      </c>
      <c r="C9" s="101">
        <v>49</v>
      </c>
      <c r="D9" s="116">
        <v>23</v>
      </c>
      <c r="E9" s="113"/>
    </row>
    <row r="10" spans="1:9" ht="12.2" customHeight="1" x14ac:dyDescent="0.2">
      <c r="A10" s="151" t="str">
        <f>IF(C9&gt;C10,"3.","")</f>
        <v>3.</v>
      </c>
      <c r="B10" s="21" t="s">
        <v>360</v>
      </c>
      <c r="C10" s="101">
        <v>48</v>
      </c>
      <c r="D10" s="116">
        <v>58</v>
      </c>
      <c r="E10" s="113"/>
    </row>
    <row r="11" spans="1:9" ht="12.2" customHeight="1" x14ac:dyDescent="0.2">
      <c r="A11" s="151" t="str">
        <f>IF(C10&gt;C11,"4.","")</f>
        <v/>
      </c>
      <c r="B11" s="21" t="s">
        <v>352</v>
      </c>
      <c r="C11" s="101">
        <v>48</v>
      </c>
      <c r="D11" s="116">
        <v>9</v>
      </c>
      <c r="E11" s="113"/>
    </row>
    <row r="12" spans="1:9" ht="12.2" customHeight="1" x14ac:dyDescent="0.2">
      <c r="A12" s="151" t="str">
        <f>IF(C11&gt;C12,"5.","")</f>
        <v>5.</v>
      </c>
      <c r="B12" s="21" t="s">
        <v>351</v>
      </c>
      <c r="C12" s="101">
        <v>45</v>
      </c>
      <c r="D12" s="116">
        <v>2</v>
      </c>
      <c r="E12" s="113"/>
    </row>
    <row r="13" spans="1:9" ht="12.2" customHeight="1" x14ac:dyDescent="0.2">
      <c r="A13" s="151" t="str">
        <f>IF(C12&gt;C13,"6.","")</f>
        <v>6.</v>
      </c>
      <c r="B13" s="21" t="s">
        <v>392</v>
      </c>
      <c r="C13" s="101">
        <v>40</v>
      </c>
      <c r="D13" s="116">
        <v>2</v>
      </c>
      <c r="E13" s="113"/>
    </row>
    <row r="14" spans="1:9" ht="12.2" customHeight="1" x14ac:dyDescent="0.2">
      <c r="A14" s="151" t="str">
        <f>IF(C13&gt;C14,"7.","")</f>
        <v>7.</v>
      </c>
      <c r="B14" s="21" t="s">
        <v>358</v>
      </c>
      <c r="C14" s="101">
        <v>39</v>
      </c>
      <c r="D14" s="116">
        <v>2</v>
      </c>
      <c r="E14" s="113"/>
    </row>
    <row r="15" spans="1:9" ht="12.2" customHeight="1" x14ac:dyDescent="0.2">
      <c r="A15" s="151" t="str">
        <f>IF(C14&gt;C15,"8.","")</f>
        <v/>
      </c>
      <c r="B15" s="21" t="s">
        <v>393</v>
      </c>
      <c r="C15" s="101">
        <v>39</v>
      </c>
      <c r="D15" s="116">
        <v>8</v>
      </c>
      <c r="E15" s="113"/>
    </row>
    <row r="16" spans="1:9" ht="12.2" customHeight="1" x14ac:dyDescent="0.2">
      <c r="A16" s="151" t="str">
        <f>IF(C15&gt;C16,"9.","")</f>
        <v>9.</v>
      </c>
      <c r="B16" s="21" t="s">
        <v>356</v>
      </c>
      <c r="C16" s="101">
        <v>36</v>
      </c>
      <c r="D16" s="116">
        <v>0</v>
      </c>
      <c r="E16" s="113"/>
    </row>
    <row r="17" spans="1:5" ht="12.2" customHeight="1" x14ac:dyDescent="0.2">
      <c r="A17" s="151" t="str">
        <f>IF(C16&gt;C17,"10.","")</f>
        <v>10.</v>
      </c>
      <c r="B17" s="21" t="s">
        <v>362</v>
      </c>
      <c r="C17" s="101">
        <v>35</v>
      </c>
      <c r="D17" s="116">
        <v>7</v>
      </c>
      <c r="E17" s="113"/>
    </row>
    <row r="18" spans="1:5" ht="12.2" customHeight="1" x14ac:dyDescent="0.2">
      <c r="A18" s="151" t="str">
        <f>IF(C17&gt;C18,"11.","")</f>
        <v/>
      </c>
      <c r="B18" s="21" t="s">
        <v>361</v>
      </c>
      <c r="C18" s="101">
        <v>35</v>
      </c>
      <c r="D18" s="116">
        <v>0</v>
      </c>
      <c r="E18" s="113"/>
    </row>
    <row r="19" spans="1:5" ht="12.2" customHeight="1" x14ac:dyDescent="0.2">
      <c r="A19" s="151" t="str">
        <f>IF(C18&gt;C19,"12.","")</f>
        <v>12.</v>
      </c>
      <c r="B19" s="21" t="s">
        <v>357</v>
      </c>
      <c r="C19" s="101">
        <v>34</v>
      </c>
      <c r="D19" s="116">
        <v>2</v>
      </c>
      <c r="E19" s="113"/>
    </row>
    <row r="20" spans="1:5" ht="12.2" customHeight="1" x14ac:dyDescent="0.2">
      <c r="A20" s="151" t="str">
        <f>IF(C19&gt;C20,"13.","")</f>
        <v/>
      </c>
      <c r="B20" s="21" t="s">
        <v>355</v>
      </c>
      <c r="C20" s="101">
        <v>34</v>
      </c>
      <c r="D20" s="116">
        <v>1</v>
      </c>
      <c r="E20" s="113"/>
    </row>
    <row r="21" spans="1:5" ht="12.2" customHeight="1" x14ac:dyDescent="0.2">
      <c r="A21" s="151" t="str">
        <f>IF(C20&gt;C21,"14.","")</f>
        <v/>
      </c>
      <c r="B21" s="21" t="s">
        <v>364</v>
      </c>
      <c r="C21" s="101">
        <v>34</v>
      </c>
      <c r="D21" s="116">
        <v>28</v>
      </c>
      <c r="E21" s="113"/>
    </row>
    <row r="22" spans="1:5" ht="12.2" customHeight="1" x14ac:dyDescent="0.2">
      <c r="A22" s="151" t="str">
        <f>IF(C21&gt;C22,"15.","")</f>
        <v>15.</v>
      </c>
      <c r="B22" s="21" t="s">
        <v>363</v>
      </c>
      <c r="C22" s="101">
        <v>32</v>
      </c>
      <c r="D22" s="116">
        <v>8</v>
      </c>
      <c r="E22" s="113"/>
    </row>
    <row r="23" spans="1:5" ht="12.2" customHeight="1" x14ac:dyDescent="0.2">
      <c r="A23" s="151" t="str">
        <f>IF(C22&gt;C23,"16.","")</f>
        <v/>
      </c>
      <c r="B23" s="21" t="s">
        <v>381</v>
      </c>
      <c r="C23" s="101">
        <v>32</v>
      </c>
      <c r="D23" s="116">
        <v>4</v>
      </c>
      <c r="E23" s="113"/>
    </row>
    <row r="24" spans="1:5" ht="12.2" customHeight="1" x14ac:dyDescent="0.2">
      <c r="A24" s="151" t="str">
        <f>IF(C23&gt;C24,"17.","")</f>
        <v/>
      </c>
      <c r="B24" s="21" t="s">
        <v>373</v>
      </c>
      <c r="C24" s="101">
        <v>32</v>
      </c>
      <c r="D24" s="116">
        <v>3</v>
      </c>
      <c r="E24" s="113"/>
    </row>
    <row r="25" spans="1:5" ht="12.2" customHeight="1" x14ac:dyDescent="0.2">
      <c r="A25" s="151" t="str">
        <f>IF(C24&gt;C25,"18.","")</f>
        <v>18.</v>
      </c>
      <c r="B25" s="21" t="s">
        <v>353</v>
      </c>
      <c r="C25" s="101">
        <v>29</v>
      </c>
      <c r="D25" s="116">
        <v>11</v>
      </c>
      <c r="E25" s="113"/>
    </row>
    <row r="26" spans="1:5" ht="12.2" customHeight="1" x14ac:dyDescent="0.2">
      <c r="A26" s="151" t="str">
        <f>IF(C25&gt;C26,"19.","")</f>
        <v/>
      </c>
      <c r="B26" s="21" t="s">
        <v>379</v>
      </c>
      <c r="C26" s="101">
        <v>29</v>
      </c>
      <c r="D26" s="116">
        <v>2</v>
      </c>
      <c r="E26" s="113"/>
    </row>
    <row r="27" spans="1:5" ht="12.2" customHeight="1" x14ac:dyDescent="0.2">
      <c r="A27" s="151" t="str">
        <f>IF(C26&gt;C27,"20.","")</f>
        <v/>
      </c>
      <c r="B27" s="21" t="s">
        <v>387</v>
      </c>
      <c r="C27" s="101">
        <v>29</v>
      </c>
      <c r="D27" s="116">
        <v>0</v>
      </c>
      <c r="E27" s="113"/>
    </row>
    <row r="28" spans="1:5" ht="12.2" customHeight="1" x14ac:dyDescent="0.2">
      <c r="A28" s="151" t="str">
        <f>IF(C27&gt;C28,"21.","")</f>
        <v>21.</v>
      </c>
      <c r="B28" s="21" t="s">
        <v>371</v>
      </c>
      <c r="C28" s="101">
        <v>28</v>
      </c>
      <c r="D28" s="116">
        <v>0</v>
      </c>
      <c r="E28" s="113"/>
    </row>
    <row r="29" spans="1:5" ht="12.2" customHeight="1" x14ac:dyDescent="0.2">
      <c r="A29" s="151" t="str">
        <f>IF(C28&gt;C29,"22.","")</f>
        <v>22.</v>
      </c>
      <c r="B29" s="21" t="s">
        <v>383</v>
      </c>
      <c r="C29" s="101">
        <v>25</v>
      </c>
      <c r="D29" s="116">
        <v>9</v>
      </c>
      <c r="E29" s="113"/>
    </row>
    <row r="30" spans="1:5" ht="12.2" customHeight="1" x14ac:dyDescent="0.2">
      <c r="A30" s="151" t="str">
        <f>IF(C29&gt;C30,"23.","")</f>
        <v>23.</v>
      </c>
      <c r="B30" s="21" t="s">
        <v>365</v>
      </c>
      <c r="C30" s="101">
        <v>24</v>
      </c>
      <c r="D30" s="116">
        <v>0</v>
      </c>
      <c r="E30" s="113"/>
    </row>
    <row r="31" spans="1:5" ht="12.2" customHeight="1" x14ac:dyDescent="0.2">
      <c r="A31" s="151" t="str">
        <f>IF(C30&gt;C31,"24.","")</f>
        <v/>
      </c>
      <c r="B31" s="21" t="s">
        <v>369</v>
      </c>
      <c r="C31" s="101">
        <v>24</v>
      </c>
      <c r="D31" s="116">
        <v>0</v>
      </c>
      <c r="E31" s="113"/>
    </row>
    <row r="32" spans="1:5" ht="12.2" customHeight="1" x14ac:dyDescent="0.2">
      <c r="A32" s="151" t="str">
        <f>IF(C31&gt;C32,"25.","")</f>
        <v>25.</v>
      </c>
      <c r="B32" s="21" t="s">
        <v>354</v>
      </c>
      <c r="C32" s="101">
        <v>23</v>
      </c>
      <c r="D32" s="116">
        <v>0</v>
      </c>
      <c r="E32" s="113"/>
    </row>
    <row r="33" spans="1:5" ht="12.2" customHeight="1" x14ac:dyDescent="0.2">
      <c r="A33" s="151" t="str">
        <f>IF(C32&gt;C33,"26.","")</f>
        <v>26.</v>
      </c>
      <c r="B33" s="21" t="s">
        <v>350</v>
      </c>
      <c r="C33" s="101">
        <v>22</v>
      </c>
      <c r="D33" s="116">
        <v>6</v>
      </c>
      <c r="E33" s="113"/>
    </row>
    <row r="34" spans="1:5" ht="12.2" customHeight="1" x14ac:dyDescent="0.2">
      <c r="A34" s="151" t="str">
        <f>IF(C33&gt;C34,"27.","")</f>
        <v/>
      </c>
      <c r="B34" s="21" t="s">
        <v>376</v>
      </c>
      <c r="C34" s="101">
        <v>22</v>
      </c>
      <c r="D34" s="116">
        <v>3</v>
      </c>
      <c r="E34" s="113"/>
    </row>
    <row r="35" spans="1:5" ht="12.2" customHeight="1" x14ac:dyDescent="0.2">
      <c r="A35" s="151" t="str">
        <f>IF(C34&gt;C35,"28.","")</f>
        <v>28.</v>
      </c>
      <c r="B35" s="21" t="s">
        <v>366</v>
      </c>
      <c r="C35" s="101">
        <v>21</v>
      </c>
      <c r="D35" s="116">
        <v>0</v>
      </c>
      <c r="E35" s="113"/>
    </row>
    <row r="36" spans="1:5" ht="12.2" customHeight="1" x14ac:dyDescent="0.2">
      <c r="A36" s="151" t="str">
        <f>IF(C35&gt;C36,"29.","")</f>
        <v>29.</v>
      </c>
      <c r="B36" s="21" t="s">
        <v>375</v>
      </c>
      <c r="C36" s="101">
        <v>18</v>
      </c>
      <c r="D36" s="116">
        <v>0</v>
      </c>
      <c r="E36" s="113"/>
    </row>
    <row r="37" spans="1:5" ht="12.2" customHeight="1" x14ac:dyDescent="0.2">
      <c r="A37" s="151" t="str">
        <f>IF(C36&gt;C37,"30.","")</f>
        <v>30.</v>
      </c>
      <c r="B37" s="21" t="s">
        <v>368</v>
      </c>
      <c r="C37" s="101">
        <v>15</v>
      </c>
      <c r="D37" s="116">
        <v>0</v>
      </c>
      <c r="E37" s="113"/>
    </row>
    <row r="38" spans="1:5" ht="12.2" customHeight="1" x14ac:dyDescent="0.2">
      <c r="A38" s="151" t="str">
        <f>IF(C37&gt;C38,"31.","")</f>
        <v>31.</v>
      </c>
      <c r="B38" s="21" t="s">
        <v>391</v>
      </c>
      <c r="C38" s="101">
        <v>14</v>
      </c>
      <c r="D38" s="116">
        <v>2</v>
      </c>
      <c r="E38" s="102"/>
    </row>
    <row r="39" spans="1:5" ht="12.2" customHeight="1" x14ac:dyDescent="0.2">
      <c r="A39" s="151" t="str">
        <f>IF(C38&gt;C39,"32.","")</f>
        <v/>
      </c>
      <c r="B39" s="21" t="s">
        <v>384</v>
      </c>
      <c r="C39" s="101">
        <v>14</v>
      </c>
      <c r="D39" s="116">
        <v>1</v>
      </c>
      <c r="E39" s="102"/>
    </row>
    <row r="40" spans="1:5" ht="12.2" customHeight="1" x14ac:dyDescent="0.2">
      <c r="A40" s="151" t="str">
        <f>IF(C39&gt;C40,"33.","")</f>
        <v>33.</v>
      </c>
      <c r="B40" s="21" t="s">
        <v>389</v>
      </c>
      <c r="C40" s="101">
        <v>12</v>
      </c>
      <c r="D40" s="116">
        <v>0</v>
      </c>
      <c r="E40" s="102"/>
    </row>
    <row r="41" spans="1:5" ht="12.2" customHeight="1" x14ac:dyDescent="0.2">
      <c r="A41" s="151" t="str">
        <f>IF(C40&gt;C41,"34.","")</f>
        <v>34.</v>
      </c>
      <c r="B41" s="21" t="s">
        <v>374</v>
      </c>
      <c r="C41" s="101">
        <v>11</v>
      </c>
      <c r="D41" s="116">
        <v>0</v>
      </c>
    </row>
    <row r="42" spans="1:5" ht="12.2" customHeight="1" x14ac:dyDescent="0.2">
      <c r="A42" s="151" t="str">
        <f>IF(C41&gt;C42,"35.","")</f>
        <v>35.</v>
      </c>
      <c r="B42" s="21" t="s">
        <v>388</v>
      </c>
      <c r="C42" s="101">
        <v>10</v>
      </c>
      <c r="D42" s="116">
        <v>0</v>
      </c>
    </row>
    <row r="43" spans="1:5" ht="12.2" customHeight="1" x14ac:dyDescent="0.2">
      <c r="A43" s="151" t="str">
        <f>IF(C42&gt;C43,"36.","")</f>
        <v>36.</v>
      </c>
      <c r="B43" s="21" t="s">
        <v>396</v>
      </c>
      <c r="C43" s="101">
        <v>8</v>
      </c>
      <c r="D43" s="116">
        <v>2</v>
      </c>
    </row>
    <row r="44" spans="1:5" ht="12.2" customHeight="1" x14ac:dyDescent="0.2">
      <c r="A44" s="151" t="str">
        <f>IF(C43&gt;C44,"37.","")</f>
        <v/>
      </c>
      <c r="B44" s="21" t="s">
        <v>398</v>
      </c>
      <c r="C44" s="101">
        <v>8</v>
      </c>
      <c r="D44" s="116">
        <v>1</v>
      </c>
    </row>
    <row r="45" spans="1:5" ht="12.2" customHeight="1" x14ac:dyDescent="0.2">
      <c r="A45" s="151" t="str">
        <f>IF(C44&gt;C45,"38.","")</f>
        <v>38.</v>
      </c>
      <c r="B45" s="21" t="s">
        <v>370</v>
      </c>
      <c r="C45" s="101">
        <v>7</v>
      </c>
      <c r="D45" s="116">
        <v>0</v>
      </c>
    </row>
    <row r="46" spans="1:5" ht="12.2" customHeight="1" x14ac:dyDescent="0.2">
      <c r="A46" s="151" t="str">
        <f>IF(C45&gt;C46,"39.","")</f>
        <v>39.</v>
      </c>
      <c r="B46" s="21" t="s">
        <v>385</v>
      </c>
      <c r="C46" s="101">
        <v>6</v>
      </c>
      <c r="D46" s="116">
        <v>0</v>
      </c>
    </row>
    <row r="47" spans="1:5" ht="12.2" customHeight="1" x14ac:dyDescent="0.2">
      <c r="A47" s="151" t="str">
        <f>IF(C46&gt;C47,"40.","")</f>
        <v>40.</v>
      </c>
      <c r="B47" s="21" t="s">
        <v>372</v>
      </c>
      <c r="C47" s="101">
        <v>5</v>
      </c>
      <c r="D47" s="116">
        <v>1</v>
      </c>
    </row>
    <row r="48" spans="1:5" ht="12.2" customHeight="1" x14ac:dyDescent="0.2">
      <c r="A48" s="151" t="str">
        <f>IF(C47&gt;C48,"41.","")</f>
        <v>41.</v>
      </c>
      <c r="B48" s="21" t="s">
        <v>377</v>
      </c>
      <c r="C48" s="101">
        <v>4</v>
      </c>
      <c r="D48" s="116">
        <v>0</v>
      </c>
    </row>
    <row r="49" spans="1:4" ht="12.2" customHeight="1" x14ac:dyDescent="0.2">
      <c r="A49" s="151" t="str">
        <f>IF(C48&gt;C49,"42.","")</f>
        <v>42.</v>
      </c>
      <c r="B49" s="21" t="s">
        <v>394</v>
      </c>
      <c r="C49" s="101">
        <v>3</v>
      </c>
      <c r="D49" s="116">
        <v>2</v>
      </c>
    </row>
    <row r="50" spans="1:4" ht="12.2" customHeight="1" x14ac:dyDescent="0.2">
      <c r="A50" s="151" t="str">
        <f>IF(C49&gt;C50,"43.","")</f>
        <v/>
      </c>
      <c r="B50" s="21" t="s">
        <v>400</v>
      </c>
      <c r="C50" s="101">
        <v>3</v>
      </c>
      <c r="D50" s="116">
        <v>0</v>
      </c>
    </row>
    <row r="51" spans="1:4" ht="12.2" customHeight="1" x14ac:dyDescent="0.2">
      <c r="A51" s="151" t="str">
        <f>IF(C50&gt;C51,"44.","")</f>
        <v/>
      </c>
      <c r="B51" s="21" t="s">
        <v>401</v>
      </c>
      <c r="C51" s="101">
        <v>3</v>
      </c>
      <c r="D51" s="116">
        <v>0</v>
      </c>
    </row>
    <row r="52" spans="1:4" ht="12.2" customHeight="1" x14ac:dyDescent="0.2">
      <c r="A52" s="151" t="str">
        <f>IF(C51&gt;C52,"45.","")</f>
        <v/>
      </c>
      <c r="B52" s="21" t="s">
        <v>367</v>
      </c>
      <c r="C52" s="101">
        <v>3</v>
      </c>
      <c r="D52" s="116">
        <v>0</v>
      </c>
    </row>
    <row r="53" spans="1:4" ht="12.2" customHeight="1" x14ac:dyDescent="0.2">
      <c r="A53" s="151" t="str">
        <f>IF(C52&gt;C53,"46.","")</f>
        <v>46.</v>
      </c>
      <c r="B53" s="21" t="s">
        <v>378</v>
      </c>
      <c r="C53" s="101">
        <v>2</v>
      </c>
      <c r="D53" s="116">
        <v>0</v>
      </c>
    </row>
    <row r="54" spans="1:4" ht="12.2" customHeight="1" x14ac:dyDescent="0.2">
      <c r="A54" s="151" t="str">
        <f>IF(C53&gt;C54,"47.","")</f>
        <v/>
      </c>
      <c r="B54" s="21" t="s">
        <v>380</v>
      </c>
      <c r="C54" s="101">
        <v>2</v>
      </c>
      <c r="D54" s="116">
        <v>0</v>
      </c>
    </row>
    <row r="55" spans="1:4" ht="12.2" customHeight="1" x14ac:dyDescent="0.2">
      <c r="A55" s="151" t="str">
        <f>IF(C54&gt;C55,"48.","")</f>
        <v/>
      </c>
      <c r="B55" s="154" t="s">
        <v>397</v>
      </c>
      <c r="C55" s="155">
        <v>2</v>
      </c>
      <c r="D55" s="156">
        <v>0</v>
      </c>
    </row>
    <row r="56" spans="1:4" ht="12.2" customHeight="1" x14ac:dyDescent="0.2">
      <c r="A56" s="151" t="str">
        <f>IF(C55&gt;C56,"49.","")</f>
        <v/>
      </c>
      <c r="B56" s="154" t="s">
        <v>395</v>
      </c>
      <c r="C56" s="155">
        <v>2</v>
      </c>
      <c r="D56" s="156">
        <v>0</v>
      </c>
    </row>
    <row r="57" spans="1:4" ht="12.2" customHeight="1" x14ac:dyDescent="0.2">
      <c r="A57" s="151" t="str">
        <f>IF(C56&gt;C57,"50.","")</f>
        <v>50.</v>
      </c>
      <c r="B57" s="154" t="s">
        <v>399</v>
      </c>
      <c r="C57" s="155">
        <v>1</v>
      </c>
      <c r="D57" s="156">
        <v>0</v>
      </c>
    </row>
    <row r="58" spans="1:4" ht="12.2" customHeight="1" x14ac:dyDescent="0.2">
      <c r="A58" s="151" t="str">
        <f>IF(C57&gt;C58,"51.","")</f>
        <v/>
      </c>
      <c r="B58" s="154" t="s">
        <v>390</v>
      </c>
      <c r="C58" s="155">
        <v>1</v>
      </c>
      <c r="D58" s="156">
        <v>0</v>
      </c>
    </row>
    <row r="59" spans="1:4" ht="12.2" customHeight="1" x14ac:dyDescent="0.2">
      <c r="A59" s="151" t="str">
        <f>IF(C58&gt;C59,"52.","")</f>
        <v/>
      </c>
      <c r="B59" s="154" t="s">
        <v>402</v>
      </c>
      <c r="C59" s="155">
        <v>1</v>
      </c>
      <c r="D59" s="156">
        <v>0</v>
      </c>
    </row>
    <row r="60" spans="1:4" ht="12.2" customHeight="1" x14ac:dyDescent="0.2">
      <c r="A60" s="151" t="str">
        <f>IF(C59&gt;C60,"53.","")</f>
        <v/>
      </c>
      <c r="B60" s="154" t="s">
        <v>386</v>
      </c>
      <c r="C60" s="155">
        <v>1</v>
      </c>
      <c r="D60" s="156">
        <v>0</v>
      </c>
    </row>
    <row r="61" spans="1:4" ht="12.2" customHeight="1" x14ac:dyDescent="0.2">
      <c r="A61" s="151" t="str">
        <f>IF(C60&gt;C61,"54.","")</f>
        <v/>
      </c>
      <c r="B61" s="154" t="s">
        <v>11</v>
      </c>
      <c r="C61" s="155">
        <v>1</v>
      </c>
      <c r="D61" s="156">
        <v>0</v>
      </c>
    </row>
    <row r="62" spans="1:4" ht="12.2" customHeight="1" x14ac:dyDescent="0.2">
      <c r="A62" s="151" t="str">
        <f>IF(C61&gt;C62,"55.","")</f>
        <v/>
      </c>
      <c r="B62" s="154" t="s">
        <v>382</v>
      </c>
      <c r="C62" s="155">
        <v>1</v>
      </c>
      <c r="D62" s="156">
        <v>0</v>
      </c>
    </row>
    <row r="63" spans="1:4" ht="12.2" customHeight="1" x14ac:dyDescent="0.2">
      <c r="A63" s="151" t="str">
        <f>IF(C62&gt;C63,"56.","")</f>
        <v/>
      </c>
      <c r="B63" s="154" t="s">
        <v>403</v>
      </c>
      <c r="C63" s="155">
        <v>1</v>
      </c>
      <c r="D63" s="156">
        <v>0</v>
      </c>
    </row>
    <row r="64" spans="1:4" ht="12.2" customHeight="1" thickBot="1" x14ac:dyDescent="0.25">
      <c r="A64" s="151" t="str">
        <f>IF(C63&gt;C64,"57.","")</f>
        <v/>
      </c>
      <c r="B64" s="154" t="s">
        <v>359</v>
      </c>
      <c r="C64" s="155">
        <v>1</v>
      </c>
      <c r="D64" s="156">
        <v>1</v>
      </c>
    </row>
    <row r="65" spans="1:4" ht="12.2" customHeight="1" x14ac:dyDescent="0.2">
      <c r="A65" s="105"/>
      <c r="B65" s="58"/>
      <c r="C65" s="106"/>
      <c r="D65" s="107"/>
    </row>
    <row r="66" spans="1:4" ht="12.2" customHeight="1" thickBot="1" x14ac:dyDescent="0.25">
      <c r="A66" s="119">
        <f>COUNTIF(C8:C64,"&gt;0")</f>
        <v>57</v>
      </c>
      <c r="B66" s="162" t="s">
        <v>60</v>
      </c>
      <c r="C66" s="158" t="s">
        <v>299</v>
      </c>
      <c r="D66" s="159">
        <f>SUM(D8:D64)</f>
        <v>225</v>
      </c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5"/>
  <sheetViews>
    <sheetView topLeftCell="A3" zoomScaleNormal="100" workbookViewId="0">
      <selection activeCell="B10" sqref="B10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7" customWidth="1"/>
    <col min="7" max="7" width="28.7109375" style="7" customWidth="1"/>
    <col min="8" max="9" width="12.7109375" style="7" customWidth="1"/>
    <col min="10" max="16384" width="11.42578125" style="7"/>
  </cols>
  <sheetData>
    <row r="1" spans="1:9" s="80" customFormat="1" ht="13.5" customHeight="1" x14ac:dyDescent="0.25">
      <c r="A1" s="276" t="s">
        <v>0</v>
      </c>
      <c r="B1" s="283"/>
      <c r="C1" s="283"/>
      <c r="D1" s="283"/>
      <c r="E1" s="102"/>
      <c r="F1" s="102"/>
      <c r="G1" s="102"/>
      <c r="H1" s="102"/>
      <c r="I1" s="102"/>
    </row>
    <row r="2" spans="1:9" s="102" customFormat="1" ht="9" customHeight="1" x14ac:dyDescent="0.2">
      <c r="A2" s="80"/>
      <c r="B2" s="80"/>
      <c r="C2" s="80"/>
      <c r="D2" s="80"/>
      <c r="E2" s="80"/>
    </row>
    <row r="3" spans="1:9" s="148" customFormat="1" ht="15" customHeight="1" x14ac:dyDescent="0.2">
      <c r="A3" s="282" t="s">
        <v>416</v>
      </c>
      <c r="B3" s="284"/>
      <c r="C3" s="284"/>
      <c r="D3" s="284"/>
      <c r="E3" s="113"/>
      <c r="F3" s="113"/>
    </row>
    <row r="4" spans="1:9" s="102" customFormat="1" ht="9" customHeight="1" x14ac:dyDescent="0.25">
      <c r="A4" s="73"/>
      <c r="B4" s="72"/>
      <c r="C4" s="80"/>
      <c r="D4" s="80"/>
      <c r="E4" s="80"/>
    </row>
    <row r="5" spans="1:9" s="102" customFormat="1" ht="13.5" customHeight="1" x14ac:dyDescent="0.25">
      <c r="A5" s="276" t="s">
        <v>417</v>
      </c>
      <c r="B5" s="283"/>
      <c r="C5" s="283"/>
      <c r="D5" s="283"/>
    </row>
    <row r="6" spans="1:9" ht="9" customHeight="1" thickBot="1" x14ac:dyDescent="0.3">
      <c r="A6" s="73"/>
      <c r="B6" s="43"/>
      <c r="C6" s="74"/>
      <c r="D6" s="7"/>
      <c r="E6" s="7"/>
    </row>
    <row r="7" spans="1:9" s="40" customFormat="1" ht="14.2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5" customHeight="1" x14ac:dyDescent="0.25">
      <c r="A8" s="130" t="s">
        <v>9</v>
      </c>
      <c r="B8" s="128" t="s">
        <v>393</v>
      </c>
      <c r="C8" s="129">
        <v>55</v>
      </c>
      <c r="D8" s="131">
        <v>17</v>
      </c>
      <c r="E8" s="127"/>
    </row>
    <row r="9" spans="1:9" ht="12.2" customHeight="1" x14ac:dyDescent="0.2">
      <c r="A9" s="153" t="s">
        <v>433</v>
      </c>
      <c r="B9" s="21" t="s">
        <v>392</v>
      </c>
      <c r="C9" s="101">
        <v>50</v>
      </c>
      <c r="D9" s="116">
        <v>0</v>
      </c>
      <c r="E9" s="113"/>
    </row>
    <row r="10" spans="1:9" ht="12.2" customHeight="1" x14ac:dyDescent="0.2">
      <c r="A10" s="153" t="s">
        <v>434</v>
      </c>
      <c r="B10" s="21" t="s">
        <v>374</v>
      </c>
      <c r="C10" s="101">
        <v>48</v>
      </c>
      <c r="D10" s="116">
        <v>8</v>
      </c>
      <c r="E10" s="113"/>
    </row>
    <row r="11" spans="1:9" ht="12.2" customHeight="1" x14ac:dyDescent="0.2">
      <c r="A11" s="153" t="s">
        <v>435</v>
      </c>
      <c r="B11" s="21" t="s">
        <v>379</v>
      </c>
      <c r="C11" s="101">
        <v>45</v>
      </c>
      <c r="D11" s="116">
        <v>0</v>
      </c>
      <c r="E11" s="113"/>
    </row>
    <row r="12" spans="1:9" ht="12.2" customHeight="1" x14ac:dyDescent="0.2">
      <c r="A12" s="153" t="s">
        <v>436</v>
      </c>
      <c r="B12" s="21" t="s">
        <v>364</v>
      </c>
      <c r="C12" s="101">
        <v>44</v>
      </c>
      <c r="D12" s="116">
        <v>33</v>
      </c>
      <c r="E12" s="113"/>
    </row>
    <row r="13" spans="1:9" ht="12.2" customHeight="1" x14ac:dyDescent="0.2">
      <c r="A13" s="153"/>
      <c r="B13" s="21" t="s">
        <v>351</v>
      </c>
      <c r="C13" s="101">
        <v>44</v>
      </c>
      <c r="D13" s="116">
        <v>3</v>
      </c>
      <c r="E13" s="113"/>
    </row>
    <row r="14" spans="1:9" ht="12.2" customHeight="1" x14ac:dyDescent="0.2">
      <c r="A14" s="153" t="s">
        <v>437</v>
      </c>
      <c r="B14" s="21" t="s">
        <v>360</v>
      </c>
      <c r="C14" s="101">
        <v>41</v>
      </c>
      <c r="D14" s="116">
        <v>38</v>
      </c>
      <c r="E14" s="113"/>
    </row>
    <row r="15" spans="1:9" ht="12.2" customHeight="1" x14ac:dyDescent="0.2">
      <c r="A15" s="153"/>
      <c r="B15" s="21" t="s">
        <v>352</v>
      </c>
      <c r="C15" s="101">
        <v>41</v>
      </c>
      <c r="D15" s="116">
        <v>9</v>
      </c>
      <c r="E15" s="113"/>
    </row>
    <row r="16" spans="1:9" ht="12.2" customHeight="1" x14ac:dyDescent="0.2">
      <c r="A16" s="153"/>
      <c r="B16" s="21" t="s">
        <v>420</v>
      </c>
      <c r="C16" s="101">
        <v>41</v>
      </c>
      <c r="D16" s="116">
        <v>7</v>
      </c>
      <c r="E16" s="113"/>
    </row>
    <row r="17" spans="1:5" ht="12.2" customHeight="1" x14ac:dyDescent="0.2">
      <c r="A17" s="153"/>
      <c r="B17" s="21" t="s">
        <v>418</v>
      </c>
      <c r="C17" s="101">
        <v>41</v>
      </c>
      <c r="D17" s="116">
        <v>3</v>
      </c>
      <c r="E17" s="113"/>
    </row>
    <row r="18" spans="1:5" ht="12.2" customHeight="1" x14ac:dyDescent="0.2">
      <c r="A18" s="153" t="s">
        <v>438</v>
      </c>
      <c r="B18" s="21" t="s">
        <v>383</v>
      </c>
      <c r="C18" s="101">
        <v>40</v>
      </c>
      <c r="D18" s="116">
        <v>9</v>
      </c>
      <c r="E18" s="113"/>
    </row>
    <row r="19" spans="1:5" ht="12.2" customHeight="1" x14ac:dyDescent="0.2">
      <c r="A19" s="153" t="s">
        <v>439</v>
      </c>
      <c r="B19" s="21" t="s">
        <v>349</v>
      </c>
      <c r="C19" s="101">
        <v>38</v>
      </c>
      <c r="D19" s="116">
        <v>14</v>
      </c>
      <c r="E19" s="113"/>
    </row>
    <row r="20" spans="1:5" ht="12.2" customHeight="1" x14ac:dyDescent="0.2">
      <c r="A20" s="153"/>
      <c r="B20" s="21" t="s">
        <v>363</v>
      </c>
      <c r="C20" s="101">
        <v>38</v>
      </c>
      <c r="D20" s="116">
        <v>9</v>
      </c>
      <c r="E20" s="113"/>
    </row>
    <row r="21" spans="1:5" ht="12.2" customHeight="1" x14ac:dyDescent="0.2">
      <c r="A21" s="153" t="s">
        <v>440</v>
      </c>
      <c r="B21" s="21" t="s">
        <v>357</v>
      </c>
      <c r="C21" s="101">
        <v>37</v>
      </c>
      <c r="D21" s="116">
        <v>0</v>
      </c>
      <c r="E21" s="113"/>
    </row>
    <row r="22" spans="1:5" ht="12.2" customHeight="1" x14ac:dyDescent="0.2">
      <c r="A22" s="153" t="s">
        <v>441</v>
      </c>
      <c r="B22" s="21" t="s">
        <v>400</v>
      </c>
      <c r="C22" s="101">
        <v>36</v>
      </c>
      <c r="D22" s="116">
        <v>3</v>
      </c>
      <c r="E22" s="113"/>
    </row>
    <row r="23" spans="1:5" ht="12.2" customHeight="1" x14ac:dyDescent="0.2">
      <c r="A23" s="153" t="s">
        <v>442</v>
      </c>
      <c r="B23" s="21" t="s">
        <v>348</v>
      </c>
      <c r="C23" s="101">
        <v>34</v>
      </c>
      <c r="D23" s="116">
        <v>14</v>
      </c>
      <c r="E23" s="113"/>
    </row>
    <row r="24" spans="1:5" ht="12.2" customHeight="1" x14ac:dyDescent="0.2">
      <c r="A24" s="153" t="s">
        <v>443</v>
      </c>
      <c r="B24" s="21" t="s">
        <v>353</v>
      </c>
      <c r="C24" s="101">
        <v>33</v>
      </c>
      <c r="D24" s="116">
        <v>8</v>
      </c>
      <c r="E24" s="113"/>
    </row>
    <row r="25" spans="1:5" ht="12.2" customHeight="1" x14ac:dyDescent="0.2">
      <c r="A25" s="153"/>
      <c r="B25" s="21" t="s">
        <v>391</v>
      </c>
      <c r="C25" s="101">
        <v>33</v>
      </c>
      <c r="D25" s="116">
        <v>1</v>
      </c>
      <c r="E25" s="113"/>
    </row>
    <row r="26" spans="1:5" ht="12.2" customHeight="1" x14ac:dyDescent="0.2">
      <c r="A26" s="153" t="s">
        <v>444</v>
      </c>
      <c r="B26" s="21" t="s">
        <v>376</v>
      </c>
      <c r="C26" s="101">
        <v>32</v>
      </c>
      <c r="D26" s="116">
        <v>4</v>
      </c>
      <c r="E26" s="113"/>
    </row>
    <row r="27" spans="1:5" ht="12.2" customHeight="1" x14ac:dyDescent="0.2">
      <c r="A27" s="153" t="s">
        <v>445</v>
      </c>
      <c r="B27" s="21" t="s">
        <v>362</v>
      </c>
      <c r="C27" s="101">
        <v>31</v>
      </c>
      <c r="D27" s="116">
        <v>7</v>
      </c>
      <c r="E27" s="113"/>
    </row>
    <row r="28" spans="1:5" ht="12.2" customHeight="1" x14ac:dyDescent="0.2">
      <c r="A28" s="153"/>
      <c r="B28" s="21" t="s">
        <v>361</v>
      </c>
      <c r="C28" s="101">
        <v>31</v>
      </c>
      <c r="D28" s="116">
        <v>0</v>
      </c>
      <c r="E28" s="113"/>
    </row>
    <row r="29" spans="1:5" ht="12.2" customHeight="1" x14ac:dyDescent="0.2">
      <c r="A29" s="153" t="s">
        <v>446</v>
      </c>
      <c r="B29" s="21" t="s">
        <v>356</v>
      </c>
      <c r="C29" s="101">
        <v>30</v>
      </c>
      <c r="D29" s="116">
        <v>0</v>
      </c>
      <c r="E29" s="113"/>
    </row>
    <row r="30" spans="1:5" ht="12.2" customHeight="1" x14ac:dyDescent="0.2">
      <c r="A30" s="153" t="s">
        <v>447</v>
      </c>
      <c r="B30" s="21" t="s">
        <v>394</v>
      </c>
      <c r="C30" s="101">
        <v>29</v>
      </c>
      <c r="D30" s="116">
        <v>5</v>
      </c>
      <c r="E30" s="113"/>
    </row>
    <row r="31" spans="1:5" ht="12.2" customHeight="1" x14ac:dyDescent="0.2">
      <c r="A31" s="153"/>
      <c r="B31" s="21" t="s">
        <v>365</v>
      </c>
      <c r="C31" s="101">
        <v>29</v>
      </c>
      <c r="D31" s="116">
        <v>1</v>
      </c>
      <c r="E31" s="113"/>
    </row>
    <row r="32" spans="1:5" ht="12.2" customHeight="1" x14ac:dyDescent="0.2">
      <c r="A32" s="153"/>
      <c r="B32" s="21" t="s">
        <v>358</v>
      </c>
      <c r="C32" s="101">
        <v>29</v>
      </c>
      <c r="D32" s="116">
        <v>0</v>
      </c>
      <c r="E32" s="113"/>
    </row>
    <row r="33" spans="1:5" ht="12.2" customHeight="1" x14ac:dyDescent="0.2">
      <c r="A33" s="153" t="s">
        <v>448</v>
      </c>
      <c r="B33" s="21" t="s">
        <v>372</v>
      </c>
      <c r="C33" s="101">
        <v>28</v>
      </c>
      <c r="D33" s="116">
        <v>13</v>
      </c>
      <c r="E33" s="113"/>
    </row>
    <row r="34" spans="1:5" ht="12.2" customHeight="1" x14ac:dyDescent="0.2">
      <c r="A34" s="153" t="s">
        <v>449</v>
      </c>
      <c r="B34" s="21" t="s">
        <v>388</v>
      </c>
      <c r="C34" s="101">
        <v>26</v>
      </c>
      <c r="D34" s="116">
        <v>1</v>
      </c>
      <c r="E34" s="113"/>
    </row>
    <row r="35" spans="1:5" ht="12.2" customHeight="1" x14ac:dyDescent="0.2">
      <c r="A35" s="153" t="s">
        <v>450</v>
      </c>
      <c r="B35" s="21" t="s">
        <v>381</v>
      </c>
      <c r="C35" s="101">
        <v>25</v>
      </c>
      <c r="D35" s="116">
        <v>4</v>
      </c>
      <c r="E35" s="113"/>
    </row>
    <row r="36" spans="1:5" ht="12.2" customHeight="1" x14ac:dyDescent="0.2">
      <c r="A36" s="153" t="s">
        <v>451</v>
      </c>
      <c r="B36" s="21" t="s">
        <v>424</v>
      </c>
      <c r="C36" s="101">
        <v>23</v>
      </c>
      <c r="D36" s="116">
        <v>2</v>
      </c>
      <c r="E36" s="113"/>
    </row>
    <row r="37" spans="1:5" ht="12.2" customHeight="1" x14ac:dyDescent="0.2">
      <c r="A37" s="153" t="s">
        <v>452</v>
      </c>
      <c r="B37" s="21" t="s">
        <v>423</v>
      </c>
      <c r="C37" s="101">
        <v>22</v>
      </c>
      <c r="D37" s="116">
        <v>0</v>
      </c>
      <c r="E37" s="113"/>
    </row>
    <row r="38" spans="1:5" ht="12.2" customHeight="1" x14ac:dyDescent="0.2">
      <c r="A38" s="153" t="s">
        <v>453</v>
      </c>
      <c r="B38" s="21" t="s">
        <v>373</v>
      </c>
      <c r="C38" s="101">
        <v>17</v>
      </c>
      <c r="D38" s="116">
        <v>2</v>
      </c>
      <c r="E38" s="102"/>
    </row>
    <row r="39" spans="1:5" ht="12.2" customHeight="1" x14ac:dyDescent="0.2">
      <c r="A39" s="153"/>
      <c r="B39" s="21" t="s">
        <v>422</v>
      </c>
      <c r="C39" s="101">
        <v>17</v>
      </c>
      <c r="D39" s="116">
        <v>0</v>
      </c>
      <c r="E39" s="102"/>
    </row>
    <row r="40" spans="1:5" ht="12.2" customHeight="1" x14ac:dyDescent="0.2">
      <c r="A40" s="153" t="s">
        <v>454</v>
      </c>
      <c r="B40" s="21" t="s">
        <v>377</v>
      </c>
      <c r="C40" s="101">
        <v>16</v>
      </c>
      <c r="D40" s="116">
        <v>1</v>
      </c>
      <c r="E40" s="102"/>
    </row>
    <row r="41" spans="1:5" ht="12.2" customHeight="1" x14ac:dyDescent="0.2">
      <c r="A41" s="153" t="s">
        <v>455</v>
      </c>
      <c r="B41" s="21" t="s">
        <v>368</v>
      </c>
      <c r="C41" s="101">
        <v>13</v>
      </c>
      <c r="D41" s="116">
        <v>1</v>
      </c>
    </row>
    <row r="42" spans="1:5" ht="12.2" customHeight="1" x14ac:dyDescent="0.2">
      <c r="A42" s="153"/>
      <c r="B42" s="21" t="s">
        <v>384</v>
      </c>
      <c r="C42" s="101">
        <v>13</v>
      </c>
      <c r="D42" s="116">
        <v>1</v>
      </c>
    </row>
    <row r="43" spans="1:5" ht="12.2" customHeight="1" x14ac:dyDescent="0.2">
      <c r="A43" s="153"/>
      <c r="B43" s="21" t="s">
        <v>371</v>
      </c>
      <c r="C43" s="101">
        <v>13</v>
      </c>
      <c r="D43" s="116">
        <v>0</v>
      </c>
    </row>
    <row r="44" spans="1:5" ht="12.2" customHeight="1" x14ac:dyDescent="0.2">
      <c r="A44" s="153"/>
      <c r="B44" s="21" t="s">
        <v>432</v>
      </c>
      <c r="C44" s="101">
        <v>13</v>
      </c>
      <c r="D44" s="116">
        <v>0</v>
      </c>
    </row>
    <row r="45" spans="1:5" ht="12.2" customHeight="1" x14ac:dyDescent="0.2">
      <c r="A45" s="153" t="s">
        <v>456</v>
      </c>
      <c r="B45" s="21" t="s">
        <v>426</v>
      </c>
      <c r="C45" s="101">
        <v>8</v>
      </c>
      <c r="D45" s="116">
        <v>0</v>
      </c>
    </row>
    <row r="46" spans="1:5" ht="12.2" customHeight="1" x14ac:dyDescent="0.2">
      <c r="A46" s="153" t="s">
        <v>457</v>
      </c>
      <c r="B46" s="21" t="s">
        <v>398</v>
      </c>
      <c r="C46" s="101">
        <v>7</v>
      </c>
      <c r="D46" s="116">
        <v>1</v>
      </c>
    </row>
    <row r="47" spans="1:5" ht="12.2" customHeight="1" x14ac:dyDescent="0.2">
      <c r="A47" s="153"/>
      <c r="B47" s="21" t="s">
        <v>11</v>
      </c>
      <c r="C47" s="101">
        <v>7</v>
      </c>
      <c r="D47" s="116">
        <v>0</v>
      </c>
    </row>
    <row r="48" spans="1:5" ht="12.2" customHeight="1" x14ac:dyDescent="0.2">
      <c r="A48" s="153" t="s">
        <v>458</v>
      </c>
      <c r="B48" s="21" t="s">
        <v>367</v>
      </c>
      <c r="C48" s="101">
        <v>5</v>
      </c>
      <c r="D48" s="116">
        <v>0</v>
      </c>
    </row>
    <row r="49" spans="1:9" ht="12.2" customHeight="1" x14ac:dyDescent="0.2">
      <c r="A49" s="153"/>
      <c r="B49" s="21" t="s">
        <v>387</v>
      </c>
      <c r="C49" s="101">
        <v>5</v>
      </c>
      <c r="D49" s="116">
        <v>0</v>
      </c>
    </row>
    <row r="50" spans="1:9" ht="12.2" customHeight="1" x14ac:dyDescent="0.2">
      <c r="A50" s="153" t="s">
        <v>459</v>
      </c>
      <c r="B50" s="21" t="s">
        <v>431</v>
      </c>
      <c r="C50" s="101">
        <v>4</v>
      </c>
      <c r="D50" s="116">
        <v>0</v>
      </c>
    </row>
    <row r="51" spans="1:9" ht="12.2" customHeight="1" x14ac:dyDescent="0.2">
      <c r="A51" s="153" t="s">
        <v>460</v>
      </c>
      <c r="B51" s="21" t="s">
        <v>354</v>
      </c>
      <c r="C51" s="101">
        <v>3</v>
      </c>
      <c r="D51" s="116">
        <v>0</v>
      </c>
    </row>
    <row r="52" spans="1:9" ht="12.2" customHeight="1" x14ac:dyDescent="0.2">
      <c r="A52" s="153"/>
      <c r="B52" s="21" t="s">
        <v>419</v>
      </c>
      <c r="C52" s="101">
        <v>3</v>
      </c>
      <c r="D52" s="116">
        <v>0</v>
      </c>
    </row>
    <row r="53" spans="1:9" ht="12.2" customHeight="1" x14ac:dyDescent="0.2">
      <c r="A53" s="153" t="s">
        <v>461</v>
      </c>
      <c r="B53" s="21" t="s">
        <v>428</v>
      </c>
      <c r="C53" s="101">
        <v>2</v>
      </c>
      <c r="D53" s="116">
        <v>0</v>
      </c>
    </row>
    <row r="54" spans="1:9" ht="12.2" customHeight="1" x14ac:dyDescent="0.2">
      <c r="A54" s="153" t="s">
        <v>462</v>
      </c>
      <c r="B54" s="21" t="s">
        <v>359</v>
      </c>
      <c r="C54" s="101">
        <v>1</v>
      </c>
      <c r="D54" s="116">
        <v>1</v>
      </c>
    </row>
    <row r="55" spans="1:9" ht="12.2" customHeight="1" x14ac:dyDescent="0.2">
      <c r="A55" s="153"/>
      <c r="B55" s="154" t="s">
        <v>399</v>
      </c>
      <c r="C55" s="155">
        <v>1</v>
      </c>
      <c r="D55" s="156">
        <v>0</v>
      </c>
    </row>
    <row r="56" spans="1:9" ht="12.2" customHeight="1" x14ac:dyDescent="0.2">
      <c r="A56" s="153"/>
      <c r="B56" s="154" t="s">
        <v>427</v>
      </c>
      <c r="C56" s="155">
        <v>1</v>
      </c>
      <c r="D56" s="156">
        <v>0</v>
      </c>
    </row>
    <row r="57" spans="1:9" ht="12.2" customHeight="1" x14ac:dyDescent="0.2">
      <c r="A57" s="153"/>
      <c r="B57" s="154" t="s">
        <v>425</v>
      </c>
      <c r="C57" s="155">
        <v>1</v>
      </c>
      <c r="D57" s="156">
        <v>0</v>
      </c>
    </row>
    <row r="58" spans="1:9" s="80" customFormat="1" ht="12.2" customHeight="1" x14ac:dyDescent="0.2">
      <c r="A58" s="153"/>
      <c r="B58" s="154" t="s">
        <v>429</v>
      </c>
      <c r="C58" s="155">
        <v>1</v>
      </c>
      <c r="D58" s="156">
        <v>0</v>
      </c>
      <c r="F58" s="7"/>
      <c r="G58" s="7"/>
      <c r="H58" s="7"/>
      <c r="I58" s="7"/>
    </row>
    <row r="59" spans="1:9" s="80" customFormat="1" ht="12.2" customHeight="1" x14ac:dyDescent="0.2">
      <c r="A59" s="153"/>
      <c r="B59" s="154" t="s">
        <v>421</v>
      </c>
      <c r="C59" s="155">
        <v>1</v>
      </c>
      <c r="D59" s="156">
        <v>0</v>
      </c>
      <c r="F59" s="7"/>
      <c r="G59" s="7"/>
      <c r="H59" s="7"/>
      <c r="I59" s="7"/>
    </row>
    <row r="60" spans="1:9" s="80" customFormat="1" ht="12.2" customHeight="1" x14ac:dyDescent="0.2">
      <c r="A60" s="153"/>
      <c r="B60" s="154" t="s">
        <v>375</v>
      </c>
      <c r="C60" s="155">
        <v>1</v>
      </c>
      <c r="D60" s="156">
        <v>0</v>
      </c>
      <c r="F60" s="7"/>
      <c r="G60" s="7"/>
      <c r="H60" s="7"/>
      <c r="I60" s="7"/>
    </row>
    <row r="61" spans="1:9" s="80" customFormat="1" ht="12.2" customHeight="1" x14ac:dyDescent="0.2">
      <c r="A61" s="153"/>
      <c r="B61" s="154" t="s">
        <v>382</v>
      </c>
      <c r="C61" s="155">
        <v>1</v>
      </c>
      <c r="D61" s="156">
        <v>0</v>
      </c>
      <c r="F61" s="7"/>
      <c r="G61" s="7"/>
      <c r="H61" s="7"/>
      <c r="I61" s="7"/>
    </row>
    <row r="62" spans="1:9" s="80" customFormat="1" ht="12.2" customHeight="1" thickBot="1" x14ac:dyDescent="0.25">
      <c r="A62" s="153"/>
      <c r="B62" s="154" t="s">
        <v>430</v>
      </c>
      <c r="C62" s="155">
        <v>1</v>
      </c>
      <c r="D62" s="156">
        <v>0</v>
      </c>
      <c r="F62" s="7"/>
      <c r="G62" s="7"/>
      <c r="H62" s="7"/>
      <c r="I62" s="7"/>
    </row>
    <row r="63" spans="1:9" s="80" customFormat="1" ht="12.2" customHeight="1" x14ac:dyDescent="0.2">
      <c r="A63" s="105"/>
      <c r="B63" s="58"/>
      <c r="C63" s="106"/>
      <c r="D63" s="107"/>
      <c r="F63" s="7"/>
      <c r="G63" s="7"/>
      <c r="H63" s="7"/>
      <c r="I63" s="7"/>
    </row>
    <row r="64" spans="1:9" s="80" customFormat="1" ht="12.2" customHeight="1" thickBot="1" x14ac:dyDescent="0.25">
      <c r="A64" s="119">
        <f>COUNTIF(C8:C62,"&gt;0")</f>
        <v>55</v>
      </c>
      <c r="B64" s="162" t="s">
        <v>60</v>
      </c>
      <c r="C64" s="158" t="s">
        <v>299</v>
      </c>
      <c r="D64" s="159">
        <f>SUM(D8:D62)</f>
        <v>220</v>
      </c>
      <c r="F64" s="7"/>
      <c r="G64" s="7"/>
      <c r="H64" s="7"/>
      <c r="I64" s="7"/>
    </row>
    <row r="65" spans="1:9" s="80" customFormat="1" ht="12.2" customHeight="1" x14ac:dyDescent="0.2">
      <c r="A65" s="102"/>
      <c r="B65" s="163"/>
      <c r="C65" s="164"/>
      <c r="D65" s="165"/>
      <c r="F65" s="7"/>
      <c r="G65" s="7"/>
      <c r="H65" s="7"/>
      <c r="I65" s="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1"/>
  <sheetViews>
    <sheetView zoomScaleNormal="100" zoomScalePageLayoutView="75" workbookViewId="0">
      <selection activeCell="B17" sqref="B17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7" customWidth="1"/>
    <col min="7" max="7" width="28.7109375" style="7" customWidth="1"/>
    <col min="8" max="9" width="12.7109375" style="7" customWidth="1"/>
    <col min="10" max="16384" width="11.42578125" style="7"/>
  </cols>
  <sheetData>
    <row r="1" spans="1:9" s="80" customFormat="1" ht="13.5" customHeight="1" x14ac:dyDescent="0.25">
      <c r="A1" s="276" t="s">
        <v>0</v>
      </c>
      <c r="B1" s="283"/>
      <c r="C1" s="283"/>
      <c r="D1" s="283"/>
      <c r="E1" s="102"/>
      <c r="F1" s="102"/>
      <c r="G1" s="102"/>
      <c r="H1" s="102"/>
      <c r="I1" s="102"/>
    </row>
    <row r="2" spans="1:9" s="102" customFormat="1" ht="9" customHeight="1" x14ac:dyDescent="0.2">
      <c r="A2" s="80"/>
      <c r="B2" s="80"/>
      <c r="C2" s="80"/>
      <c r="D2" s="80"/>
      <c r="E2" s="80"/>
    </row>
    <row r="3" spans="1:9" s="148" customFormat="1" ht="15" customHeight="1" x14ac:dyDescent="0.2">
      <c r="A3" s="282" t="s">
        <v>463</v>
      </c>
      <c r="B3" s="284"/>
      <c r="C3" s="284"/>
      <c r="D3" s="284"/>
      <c r="E3" s="113"/>
      <c r="F3" s="113"/>
    </row>
    <row r="4" spans="1:9" s="102" customFormat="1" ht="9" customHeight="1" x14ac:dyDescent="0.25">
      <c r="A4" s="73"/>
      <c r="B4" s="72"/>
      <c r="C4" s="80"/>
      <c r="D4" s="80"/>
      <c r="E4" s="80"/>
    </row>
    <row r="5" spans="1:9" s="102" customFormat="1" ht="13.5" customHeight="1" x14ac:dyDescent="0.25">
      <c r="A5" s="276" t="s">
        <v>464</v>
      </c>
      <c r="B5" s="283"/>
      <c r="C5" s="283"/>
      <c r="D5" s="283"/>
    </row>
    <row r="6" spans="1:9" ht="9" customHeight="1" thickBot="1" x14ac:dyDescent="0.3">
      <c r="A6" s="73"/>
      <c r="B6" s="43"/>
      <c r="C6" s="74"/>
      <c r="D6" s="7"/>
      <c r="E6" s="7"/>
    </row>
    <row r="7" spans="1:9" s="43" customFormat="1" ht="14.25" customHeight="1" thickBot="1" x14ac:dyDescent="0.3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5" customHeight="1" x14ac:dyDescent="0.25">
      <c r="A8" s="130" t="s">
        <v>9</v>
      </c>
      <c r="B8" s="128" t="s">
        <v>392</v>
      </c>
      <c r="C8" s="129">
        <v>62</v>
      </c>
      <c r="D8" s="131">
        <v>6</v>
      </c>
      <c r="E8" s="127"/>
    </row>
    <row r="9" spans="1:9" ht="12.2" customHeight="1" x14ac:dyDescent="0.2">
      <c r="A9" s="153" t="s">
        <v>433</v>
      </c>
      <c r="B9" s="168" t="s">
        <v>352</v>
      </c>
      <c r="C9" s="166">
        <v>59</v>
      </c>
      <c r="D9" s="167">
        <v>23</v>
      </c>
      <c r="E9" s="113"/>
    </row>
    <row r="10" spans="1:9" ht="12.2" customHeight="1" x14ac:dyDescent="0.2">
      <c r="A10" s="153" t="s">
        <v>434</v>
      </c>
      <c r="B10" s="168" t="s">
        <v>393</v>
      </c>
      <c r="C10" s="166">
        <v>57</v>
      </c>
      <c r="D10" s="167">
        <v>7</v>
      </c>
      <c r="E10" s="113"/>
    </row>
    <row r="11" spans="1:9" ht="12.2" customHeight="1" x14ac:dyDescent="0.2">
      <c r="A11" s="153" t="s">
        <v>435</v>
      </c>
      <c r="B11" s="168" t="s">
        <v>349</v>
      </c>
      <c r="C11" s="166">
        <v>56</v>
      </c>
      <c r="D11" s="167">
        <v>42</v>
      </c>
      <c r="E11" s="113"/>
    </row>
    <row r="12" spans="1:9" ht="12.2" customHeight="1" x14ac:dyDescent="0.2">
      <c r="A12" s="153" t="s">
        <v>436</v>
      </c>
      <c r="B12" s="168" t="s">
        <v>379</v>
      </c>
      <c r="C12" s="166">
        <v>55</v>
      </c>
      <c r="D12" s="167">
        <v>11</v>
      </c>
      <c r="E12" s="113"/>
    </row>
    <row r="13" spans="1:9" ht="12.2" customHeight="1" x14ac:dyDescent="0.2">
      <c r="A13" s="153" t="s">
        <v>475</v>
      </c>
      <c r="B13" s="168" t="s">
        <v>360</v>
      </c>
      <c r="C13" s="166">
        <v>52</v>
      </c>
      <c r="D13" s="167">
        <v>66</v>
      </c>
      <c r="E13" s="113"/>
    </row>
    <row r="14" spans="1:9" ht="12.2" customHeight="1" x14ac:dyDescent="0.2">
      <c r="A14" s="153" t="s">
        <v>437</v>
      </c>
      <c r="B14" s="168" t="s">
        <v>357</v>
      </c>
      <c r="C14" s="166">
        <v>51</v>
      </c>
      <c r="D14" s="167">
        <v>1</v>
      </c>
      <c r="E14" s="113"/>
    </row>
    <row r="15" spans="1:9" ht="12.2" customHeight="1" x14ac:dyDescent="0.2">
      <c r="A15" s="153" t="s">
        <v>476</v>
      </c>
      <c r="B15" s="168" t="s">
        <v>400</v>
      </c>
      <c r="C15" s="166">
        <v>48</v>
      </c>
      <c r="D15" s="167">
        <v>9</v>
      </c>
      <c r="E15" s="113"/>
    </row>
    <row r="16" spans="1:9" ht="12.2" customHeight="1" x14ac:dyDescent="0.2">
      <c r="A16" s="153"/>
      <c r="B16" s="168" t="s">
        <v>376</v>
      </c>
      <c r="C16" s="166">
        <v>48</v>
      </c>
      <c r="D16" s="167">
        <v>8</v>
      </c>
      <c r="E16" s="113"/>
    </row>
    <row r="17" spans="1:5" ht="12.2" customHeight="1" x14ac:dyDescent="0.2">
      <c r="A17" s="153" t="s">
        <v>477</v>
      </c>
      <c r="B17" s="168" t="s">
        <v>374</v>
      </c>
      <c r="C17" s="166">
        <v>47</v>
      </c>
      <c r="D17" s="167">
        <v>3</v>
      </c>
      <c r="E17" s="113"/>
    </row>
    <row r="18" spans="1:5" ht="12.2" customHeight="1" x14ac:dyDescent="0.2">
      <c r="A18" s="153" t="s">
        <v>438</v>
      </c>
      <c r="B18" s="168" t="s">
        <v>426</v>
      </c>
      <c r="C18" s="166">
        <v>46</v>
      </c>
      <c r="D18" s="167">
        <v>0</v>
      </c>
      <c r="E18" s="113"/>
    </row>
    <row r="19" spans="1:5" ht="12.2" customHeight="1" x14ac:dyDescent="0.2">
      <c r="A19" s="153" t="s">
        <v>439</v>
      </c>
      <c r="B19" s="168" t="s">
        <v>465</v>
      </c>
      <c r="C19" s="166">
        <v>41</v>
      </c>
      <c r="D19" s="167">
        <v>25</v>
      </c>
      <c r="E19" s="113"/>
    </row>
    <row r="20" spans="1:5" ht="12.2" customHeight="1" x14ac:dyDescent="0.2">
      <c r="A20" s="153" t="s">
        <v>478</v>
      </c>
      <c r="B20" s="168" t="s">
        <v>356</v>
      </c>
      <c r="C20" s="166">
        <v>40</v>
      </c>
      <c r="D20" s="167">
        <v>0</v>
      </c>
      <c r="E20" s="113"/>
    </row>
    <row r="21" spans="1:5" ht="12.2" customHeight="1" x14ac:dyDescent="0.2">
      <c r="A21" s="153" t="s">
        <v>440</v>
      </c>
      <c r="B21" s="168" t="s">
        <v>381</v>
      </c>
      <c r="C21" s="166">
        <v>37</v>
      </c>
      <c r="D21" s="167">
        <v>1</v>
      </c>
      <c r="E21" s="113"/>
    </row>
    <row r="22" spans="1:5" ht="12.2" customHeight="1" x14ac:dyDescent="0.2">
      <c r="A22" s="153" t="s">
        <v>441</v>
      </c>
      <c r="B22" s="168" t="s">
        <v>361</v>
      </c>
      <c r="C22" s="166">
        <v>36</v>
      </c>
      <c r="D22" s="167">
        <v>1</v>
      </c>
      <c r="E22" s="113"/>
    </row>
    <row r="23" spans="1:5" ht="12.2" customHeight="1" x14ac:dyDescent="0.2">
      <c r="A23" s="153" t="s">
        <v>442</v>
      </c>
      <c r="B23" s="168" t="s">
        <v>363</v>
      </c>
      <c r="C23" s="166">
        <v>35</v>
      </c>
      <c r="D23" s="167">
        <v>7</v>
      </c>
      <c r="E23" s="113"/>
    </row>
    <row r="24" spans="1:5" ht="12.2" customHeight="1" x14ac:dyDescent="0.2">
      <c r="A24" s="153"/>
      <c r="B24" s="168" t="s">
        <v>371</v>
      </c>
      <c r="C24" s="166">
        <v>35</v>
      </c>
      <c r="D24" s="167">
        <v>0</v>
      </c>
      <c r="E24" s="113"/>
    </row>
    <row r="25" spans="1:5" ht="12.2" customHeight="1" x14ac:dyDescent="0.2">
      <c r="A25" s="153" t="s">
        <v>479</v>
      </c>
      <c r="B25" s="168" t="s">
        <v>387</v>
      </c>
      <c r="C25" s="166">
        <v>34</v>
      </c>
      <c r="D25" s="167">
        <v>0</v>
      </c>
      <c r="E25" s="113"/>
    </row>
    <row r="26" spans="1:5" ht="12.2" customHeight="1" x14ac:dyDescent="0.2">
      <c r="A26" s="153" t="s">
        <v>444</v>
      </c>
      <c r="B26" s="168" t="s">
        <v>467</v>
      </c>
      <c r="C26" s="166">
        <v>33</v>
      </c>
      <c r="D26" s="167">
        <v>8</v>
      </c>
      <c r="E26" s="113"/>
    </row>
    <row r="27" spans="1:5" ht="12.2" customHeight="1" x14ac:dyDescent="0.2">
      <c r="A27" s="153"/>
      <c r="B27" s="168" t="s">
        <v>365</v>
      </c>
      <c r="C27" s="166">
        <v>33</v>
      </c>
      <c r="D27" s="167">
        <v>2</v>
      </c>
      <c r="E27" s="113"/>
    </row>
    <row r="28" spans="1:5" ht="12.2" customHeight="1" x14ac:dyDescent="0.2">
      <c r="A28" s="153" t="s">
        <v>480</v>
      </c>
      <c r="B28" s="168" t="s">
        <v>348</v>
      </c>
      <c r="C28" s="166">
        <v>31</v>
      </c>
      <c r="D28" s="167">
        <v>37</v>
      </c>
      <c r="E28" s="113"/>
    </row>
    <row r="29" spans="1:5" ht="12.2" customHeight="1" x14ac:dyDescent="0.2">
      <c r="A29" s="153"/>
      <c r="B29" s="168" t="s">
        <v>377</v>
      </c>
      <c r="C29" s="166">
        <v>31</v>
      </c>
      <c r="D29" s="167">
        <v>2</v>
      </c>
      <c r="E29" s="113"/>
    </row>
    <row r="30" spans="1:5" ht="12.2" customHeight="1" x14ac:dyDescent="0.2">
      <c r="A30" s="153" t="s">
        <v>447</v>
      </c>
      <c r="B30" s="168" t="s">
        <v>424</v>
      </c>
      <c r="C30" s="166">
        <v>28</v>
      </c>
      <c r="D30" s="167">
        <v>5</v>
      </c>
      <c r="E30" s="113"/>
    </row>
    <row r="31" spans="1:5" ht="12.2" customHeight="1" x14ac:dyDescent="0.2">
      <c r="A31" s="153" t="s">
        <v>481</v>
      </c>
      <c r="B31" s="168" t="s">
        <v>425</v>
      </c>
      <c r="C31" s="166">
        <v>24</v>
      </c>
      <c r="D31" s="167">
        <v>6</v>
      </c>
      <c r="E31" s="113"/>
    </row>
    <row r="32" spans="1:5" ht="12.2" customHeight="1" x14ac:dyDescent="0.2">
      <c r="A32" s="153" t="s">
        <v>482</v>
      </c>
      <c r="B32" s="168" t="s">
        <v>364</v>
      </c>
      <c r="C32" s="166">
        <v>21</v>
      </c>
      <c r="D32" s="167">
        <v>12</v>
      </c>
      <c r="E32" s="113"/>
    </row>
    <row r="33" spans="1:5" ht="12.2" customHeight="1" x14ac:dyDescent="0.2">
      <c r="A33" s="153"/>
      <c r="B33" s="168" t="s">
        <v>358</v>
      </c>
      <c r="C33" s="166">
        <v>21</v>
      </c>
      <c r="D33" s="167">
        <v>1</v>
      </c>
      <c r="E33" s="113"/>
    </row>
    <row r="34" spans="1:5" ht="12.2" customHeight="1" x14ac:dyDescent="0.2">
      <c r="A34" s="153" t="s">
        <v>449</v>
      </c>
      <c r="B34" s="168" t="s">
        <v>367</v>
      </c>
      <c r="C34" s="166">
        <v>19</v>
      </c>
      <c r="D34" s="167">
        <v>1</v>
      </c>
      <c r="E34" s="113"/>
    </row>
    <row r="35" spans="1:5" ht="12.2" customHeight="1" x14ac:dyDescent="0.2">
      <c r="A35" s="153" t="s">
        <v>450</v>
      </c>
      <c r="B35" s="168" t="s">
        <v>350</v>
      </c>
      <c r="C35" s="166">
        <v>18</v>
      </c>
      <c r="D35" s="167">
        <v>8</v>
      </c>
      <c r="E35" s="113"/>
    </row>
    <row r="36" spans="1:5" ht="12.2" customHeight="1" x14ac:dyDescent="0.2">
      <c r="A36" s="153"/>
      <c r="B36" s="168" t="s">
        <v>394</v>
      </c>
      <c r="C36" s="166">
        <v>18</v>
      </c>
      <c r="D36" s="167">
        <v>2</v>
      </c>
      <c r="E36" s="113"/>
    </row>
    <row r="37" spans="1:5" ht="12.2" customHeight="1" x14ac:dyDescent="0.2">
      <c r="A37" s="153"/>
      <c r="B37" s="168" t="s">
        <v>369</v>
      </c>
      <c r="C37" s="166">
        <v>18</v>
      </c>
      <c r="D37" s="167">
        <v>0</v>
      </c>
      <c r="E37" s="113"/>
    </row>
    <row r="38" spans="1:5" ht="12.2" customHeight="1" x14ac:dyDescent="0.2">
      <c r="A38" s="153" t="s">
        <v>453</v>
      </c>
      <c r="B38" s="168" t="s">
        <v>432</v>
      </c>
      <c r="C38" s="166">
        <v>17</v>
      </c>
      <c r="D38" s="167">
        <v>1</v>
      </c>
      <c r="E38" s="102"/>
    </row>
    <row r="39" spans="1:5" ht="12.2" customHeight="1" x14ac:dyDescent="0.2">
      <c r="A39" s="153" t="s">
        <v>483</v>
      </c>
      <c r="B39" s="168" t="s">
        <v>373</v>
      </c>
      <c r="C39" s="166">
        <v>14</v>
      </c>
      <c r="D39" s="167">
        <v>0</v>
      </c>
      <c r="E39" s="102"/>
    </row>
    <row r="40" spans="1:5" ht="12.2" customHeight="1" x14ac:dyDescent="0.2">
      <c r="A40" s="153" t="s">
        <v>454</v>
      </c>
      <c r="B40" s="168" t="s">
        <v>421</v>
      </c>
      <c r="C40" s="166">
        <v>12</v>
      </c>
      <c r="D40" s="167">
        <v>2</v>
      </c>
      <c r="E40" s="102"/>
    </row>
    <row r="41" spans="1:5" ht="12.2" customHeight="1" x14ac:dyDescent="0.2">
      <c r="A41" s="153" t="s">
        <v>455</v>
      </c>
      <c r="B41" s="168" t="s">
        <v>372</v>
      </c>
      <c r="C41" s="166">
        <v>11</v>
      </c>
      <c r="D41" s="167">
        <v>4</v>
      </c>
    </row>
    <row r="42" spans="1:5" ht="12.2" customHeight="1" x14ac:dyDescent="0.2">
      <c r="A42" s="153" t="s">
        <v>484</v>
      </c>
      <c r="B42" s="168" t="s">
        <v>422</v>
      </c>
      <c r="C42" s="166">
        <v>10</v>
      </c>
      <c r="D42" s="167">
        <v>0</v>
      </c>
    </row>
    <row r="43" spans="1:5" ht="12.2" customHeight="1" x14ac:dyDescent="0.2">
      <c r="A43" s="153" t="s">
        <v>485</v>
      </c>
      <c r="B43" s="168" t="s">
        <v>470</v>
      </c>
      <c r="C43" s="166">
        <v>9</v>
      </c>
      <c r="D43" s="167">
        <v>1</v>
      </c>
    </row>
    <row r="44" spans="1:5" ht="12.2" customHeight="1" x14ac:dyDescent="0.2">
      <c r="A44" s="153" t="s">
        <v>486</v>
      </c>
      <c r="B44" s="168" t="s">
        <v>11</v>
      </c>
      <c r="C44" s="166">
        <v>6</v>
      </c>
      <c r="D44" s="167">
        <v>0</v>
      </c>
    </row>
    <row r="45" spans="1:5" ht="12.2" customHeight="1" x14ac:dyDescent="0.2">
      <c r="A45" s="153"/>
      <c r="B45" s="168" t="s">
        <v>471</v>
      </c>
      <c r="C45" s="166">
        <v>6</v>
      </c>
      <c r="D45" s="167">
        <v>0</v>
      </c>
    </row>
    <row r="46" spans="1:5" ht="12.2" customHeight="1" x14ac:dyDescent="0.2">
      <c r="A46" s="153"/>
      <c r="B46" s="168" t="s">
        <v>359</v>
      </c>
      <c r="C46" s="166">
        <v>6</v>
      </c>
      <c r="D46" s="167">
        <v>0</v>
      </c>
    </row>
    <row r="47" spans="1:5" ht="12.2" customHeight="1" x14ac:dyDescent="0.2">
      <c r="A47" s="153" t="s">
        <v>487</v>
      </c>
      <c r="B47" s="168" t="s">
        <v>430</v>
      </c>
      <c r="C47" s="166">
        <v>5</v>
      </c>
      <c r="D47" s="167">
        <v>1</v>
      </c>
    </row>
    <row r="48" spans="1:5" ht="12.2" customHeight="1" x14ac:dyDescent="0.2">
      <c r="A48" s="153"/>
      <c r="B48" s="168" t="s">
        <v>469</v>
      </c>
      <c r="C48" s="166">
        <v>5</v>
      </c>
      <c r="D48" s="167">
        <v>0</v>
      </c>
    </row>
    <row r="49" spans="1:9" ht="12.2" customHeight="1" x14ac:dyDescent="0.2">
      <c r="A49" s="153"/>
      <c r="B49" s="168" t="s">
        <v>388</v>
      </c>
      <c r="C49" s="166">
        <v>5</v>
      </c>
      <c r="D49" s="167">
        <v>0</v>
      </c>
    </row>
    <row r="50" spans="1:9" ht="12.2" customHeight="1" x14ac:dyDescent="0.2">
      <c r="A50" s="153" t="s">
        <v>459</v>
      </c>
      <c r="B50" s="168" t="s">
        <v>384</v>
      </c>
      <c r="C50" s="166">
        <v>4</v>
      </c>
      <c r="D50" s="167">
        <v>0</v>
      </c>
    </row>
    <row r="51" spans="1:9" ht="12.2" customHeight="1" x14ac:dyDescent="0.2">
      <c r="A51" s="153"/>
      <c r="B51" s="168" t="s">
        <v>468</v>
      </c>
      <c r="C51" s="166">
        <v>4</v>
      </c>
      <c r="D51" s="167">
        <v>0</v>
      </c>
    </row>
    <row r="52" spans="1:9" ht="12.2" customHeight="1" x14ac:dyDescent="0.2">
      <c r="A52" s="153" t="s">
        <v>488</v>
      </c>
      <c r="B52" s="168" t="s">
        <v>472</v>
      </c>
      <c r="C52" s="166">
        <v>3</v>
      </c>
      <c r="D52" s="167">
        <v>2</v>
      </c>
    </row>
    <row r="53" spans="1:9" ht="12.2" customHeight="1" x14ac:dyDescent="0.2">
      <c r="A53" s="153"/>
      <c r="B53" s="168" t="s">
        <v>473</v>
      </c>
      <c r="C53" s="166">
        <v>3</v>
      </c>
      <c r="D53" s="167">
        <v>0</v>
      </c>
    </row>
    <row r="54" spans="1:9" ht="12.2" customHeight="1" x14ac:dyDescent="0.2">
      <c r="A54" s="153"/>
      <c r="B54" s="168" t="s">
        <v>427</v>
      </c>
      <c r="C54" s="166">
        <v>3</v>
      </c>
      <c r="D54" s="167">
        <v>0</v>
      </c>
    </row>
    <row r="55" spans="1:9" ht="12.2" customHeight="1" x14ac:dyDescent="0.2">
      <c r="A55" s="153"/>
      <c r="B55" s="169" t="s">
        <v>466</v>
      </c>
      <c r="C55" s="170">
        <v>3</v>
      </c>
      <c r="D55" s="171">
        <v>0</v>
      </c>
    </row>
    <row r="56" spans="1:9" ht="12.2" customHeight="1" x14ac:dyDescent="0.2">
      <c r="A56" s="153"/>
      <c r="B56" s="169" t="s">
        <v>490</v>
      </c>
      <c r="C56" s="170">
        <v>3</v>
      </c>
      <c r="D56" s="171">
        <v>0</v>
      </c>
    </row>
    <row r="57" spans="1:9" ht="12.2" customHeight="1" thickBot="1" x14ac:dyDescent="0.25">
      <c r="A57" s="153" t="s">
        <v>489</v>
      </c>
      <c r="B57" s="169" t="s">
        <v>474</v>
      </c>
      <c r="C57" s="170">
        <v>1</v>
      </c>
      <c r="D57" s="171">
        <v>0</v>
      </c>
    </row>
    <row r="58" spans="1:9" s="80" customFormat="1" ht="12.2" customHeight="1" x14ac:dyDescent="0.2">
      <c r="A58" s="105"/>
      <c r="B58" s="58"/>
      <c r="C58" s="106"/>
      <c r="D58" s="107"/>
      <c r="F58" s="7"/>
      <c r="G58" s="7"/>
      <c r="H58" s="7"/>
      <c r="I58" s="7"/>
    </row>
    <row r="59" spans="1:9" s="80" customFormat="1" ht="12.2" customHeight="1" thickBot="1" x14ac:dyDescent="0.25">
      <c r="A59" s="119">
        <f>COUNTIF(C7:C57,"&gt;0")</f>
        <v>50</v>
      </c>
      <c r="B59" s="162" t="s">
        <v>60</v>
      </c>
      <c r="C59" s="158" t="s">
        <v>299</v>
      </c>
      <c r="D59" s="159">
        <f>SUM(D7:D56)</f>
        <v>305</v>
      </c>
      <c r="F59" s="7"/>
      <c r="G59" s="7"/>
      <c r="H59" s="7"/>
      <c r="I59" s="7"/>
    </row>
    <row r="60" spans="1:9" s="80" customFormat="1" ht="12.2" customHeight="1" thickBot="1" x14ac:dyDescent="0.25">
      <c r="A60" s="119"/>
      <c r="B60" s="162"/>
      <c r="C60" s="158"/>
      <c r="D60" s="159"/>
      <c r="F60" s="7"/>
      <c r="G60" s="7"/>
      <c r="H60" s="7"/>
      <c r="I60" s="7"/>
    </row>
    <row r="61" spans="1:9" s="80" customFormat="1" ht="12.2" customHeight="1" x14ac:dyDescent="0.2">
      <c r="A61" s="102"/>
      <c r="B61" s="163"/>
      <c r="C61" s="164"/>
      <c r="D61" s="165"/>
      <c r="F61" s="7"/>
      <c r="G61" s="7"/>
      <c r="H61" s="7"/>
      <c r="I61" s="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59"/>
  <sheetViews>
    <sheetView zoomScaleNormal="100" zoomScalePageLayoutView="75" workbookViewId="0">
      <selection activeCell="B23" sqref="B23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3.5" customHeight="1" x14ac:dyDescent="0.25">
      <c r="A1" s="276" t="s">
        <v>0</v>
      </c>
      <c r="B1" s="285"/>
      <c r="C1" s="285"/>
      <c r="D1" s="285"/>
      <c r="E1" s="183"/>
      <c r="F1" s="183"/>
      <c r="G1" s="183"/>
      <c r="H1" s="183"/>
      <c r="I1" s="183"/>
    </row>
    <row r="2" spans="1:9" s="183" customFormat="1" ht="9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519</v>
      </c>
      <c r="B3" s="286"/>
      <c r="C3" s="286"/>
      <c r="D3" s="286"/>
      <c r="E3" s="173"/>
      <c r="F3" s="173"/>
    </row>
    <row r="4" spans="1:9" s="183" customFormat="1" ht="12" customHeight="1" x14ac:dyDescent="0.25">
      <c r="A4" s="73"/>
      <c r="B4" s="72"/>
      <c r="C4" s="80"/>
      <c r="D4" s="80"/>
      <c r="E4" s="80"/>
    </row>
    <row r="5" spans="1:9" s="183" customFormat="1" ht="14.25" customHeight="1" x14ac:dyDescent="0.25">
      <c r="A5" s="276" t="s">
        <v>515</v>
      </c>
      <c r="B5" s="285"/>
      <c r="C5" s="285"/>
      <c r="D5" s="285"/>
    </row>
    <row r="6" spans="1:9" ht="12" customHeight="1" thickBot="1" x14ac:dyDescent="0.3">
      <c r="A6" s="73"/>
      <c r="B6" s="43"/>
      <c r="C6" s="74"/>
      <c r="D6" s="67"/>
      <c r="E6" s="67"/>
    </row>
    <row r="7" spans="1:9" s="43" customFormat="1" ht="15" customHeight="1" thickBot="1" x14ac:dyDescent="0.3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5" customHeight="1" x14ac:dyDescent="0.25">
      <c r="A8" s="184" t="s">
        <v>9</v>
      </c>
      <c r="B8" s="185" t="s">
        <v>379</v>
      </c>
      <c r="C8" s="186">
        <v>53</v>
      </c>
      <c r="D8" s="187">
        <v>2</v>
      </c>
      <c r="E8" s="127"/>
    </row>
    <row r="9" spans="1:9" ht="12.95" customHeight="1" x14ac:dyDescent="0.2">
      <c r="A9" s="175" t="s">
        <v>433</v>
      </c>
      <c r="B9" s="168" t="s">
        <v>421</v>
      </c>
      <c r="C9" s="166">
        <v>52</v>
      </c>
      <c r="D9" s="167">
        <v>9</v>
      </c>
      <c r="E9" s="173"/>
    </row>
    <row r="10" spans="1:9" ht="12.95" customHeight="1" x14ac:dyDescent="0.2">
      <c r="A10" s="175" t="s">
        <v>434</v>
      </c>
      <c r="B10" s="168" t="s">
        <v>393</v>
      </c>
      <c r="C10" s="166">
        <v>50</v>
      </c>
      <c r="D10" s="167">
        <v>17</v>
      </c>
      <c r="E10" s="173"/>
    </row>
    <row r="11" spans="1:9" ht="12.95" customHeight="1" x14ac:dyDescent="0.2">
      <c r="A11" s="175"/>
      <c r="B11" s="168" t="s">
        <v>518</v>
      </c>
      <c r="C11" s="166">
        <v>50</v>
      </c>
      <c r="D11" s="167">
        <v>7</v>
      </c>
      <c r="E11" s="173"/>
    </row>
    <row r="12" spans="1:9" ht="12.95" customHeight="1" x14ac:dyDescent="0.2">
      <c r="A12" s="175" t="s">
        <v>436</v>
      </c>
      <c r="B12" s="168" t="s">
        <v>352</v>
      </c>
      <c r="C12" s="166">
        <v>47</v>
      </c>
      <c r="D12" s="167">
        <v>24</v>
      </c>
      <c r="E12" s="173"/>
    </row>
    <row r="13" spans="1:9" ht="12.95" customHeight="1" x14ac:dyDescent="0.2">
      <c r="A13" s="175" t="s">
        <v>475</v>
      </c>
      <c r="B13" s="168" t="s">
        <v>348</v>
      </c>
      <c r="C13" s="166">
        <v>46</v>
      </c>
      <c r="D13" s="167">
        <v>44</v>
      </c>
      <c r="E13" s="173"/>
    </row>
    <row r="14" spans="1:9" ht="12.95" customHeight="1" x14ac:dyDescent="0.2">
      <c r="A14" s="175" t="s">
        <v>437</v>
      </c>
      <c r="B14" s="168" t="s">
        <v>357</v>
      </c>
      <c r="C14" s="166">
        <v>45</v>
      </c>
      <c r="D14" s="167">
        <v>3</v>
      </c>
      <c r="E14" s="173"/>
    </row>
    <row r="15" spans="1:9" ht="12.95" customHeight="1" x14ac:dyDescent="0.2">
      <c r="A15" s="175" t="s">
        <v>476</v>
      </c>
      <c r="B15" s="168" t="s">
        <v>360</v>
      </c>
      <c r="C15" s="166">
        <v>44</v>
      </c>
      <c r="D15" s="167">
        <v>63</v>
      </c>
      <c r="E15" s="173"/>
    </row>
    <row r="16" spans="1:9" ht="12.95" customHeight="1" x14ac:dyDescent="0.2">
      <c r="A16" s="175"/>
      <c r="B16" s="168" t="s">
        <v>426</v>
      </c>
      <c r="C16" s="166">
        <v>44</v>
      </c>
      <c r="D16" s="167">
        <v>0</v>
      </c>
      <c r="E16" s="173"/>
    </row>
    <row r="17" spans="1:5" ht="12.95" customHeight="1" x14ac:dyDescent="0.2">
      <c r="A17" s="175" t="s">
        <v>477</v>
      </c>
      <c r="B17" s="168" t="s">
        <v>364</v>
      </c>
      <c r="C17" s="166">
        <v>38</v>
      </c>
      <c r="D17" s="167">
        <v>30</v>
      </c>
      <c r="E17" s="173"/>
    </row>
    <row r="18" spans="1:5" ht="12.95" customHeight="1" x14ac:dyDescent="0.2">
      <c r="A18" s="175" t="s">
        <v>438</v>
      </c>
      <c r="B18" s="168" t="s">
        <v>361</v>
      </c>
      <c r="C18" s="166">
        <v>37</v>
      </c>
      <c r="D18" s="167">
        <v>1</v>
      </c>
      <c r="E18" s="173"/>
    </row>
    <row r="19" spans="1:5" ht="12.95" customHeight="1" x14ac:dyDescent="0.2">
      <c r="A19" s="175" t="s">
        <v>439</v>
      </c>
      <c r="B19" s="168" t="s">
        <v>425</v>
      </c>
      <c r="C19" s="166">
        <v>35</v>
      </c>
      <c r="D19" s="167">
        <v>14</v>
      </c>
      <c r="E19" s="173"/>
    </row>
    <row r="20" spans="1:5" ht="12.95" customHeight="1" x14ac:dyDescent="0.2">
      <c r="A20" s="175" t="s">
        <v>478</v>
      </c>
      <c r="B20" s="168" t="s">
        <v>465</v>
      </c>
      <c r="C20" s="166">
        <v>34</v>
      </c>
      <c r="D20" s="167">
        <v>11</v>
      </c>
      <c r="E20" s="173"/>
    </row>
    <row r="21" spans="1:5" ht="12.95" customHeight="1" x14ac:dyDescent="0.2">
      <c r="A21" s="175"/>
      <c r="B21" s="168" t="s">
        <v>467</v>
      </c>
      <c r="C21" s="166">
        <v>34</v>
      </c>
      <c r="D21" s="167">
        <v>7</v>
      </c>
      <c r="E21" s="173"/>
    </row>
    <row r="22" spans="1:5" ht="12.95" customHeight="1" x14ac:dyDescent="0.2">
      <c r="A22" s="175" t="s">
        <v>441</v>
      </c>
      <c r="B22" s="168" t="s">
        <v>381</v>
      </c>
      <c r="C22" s="166">
        <v>33</v>
      </c>
      <c r="D22" s="167">
        <v>3</v>
      </c>
      <c r="E22" s="173"/>
    </row>
    <row r="23" spans="1:5" ht="12.95" customHeight="1" x14ac:dyDescent="0.2">
      <c r="A23" s="175" t="s">
        <v>442</v>
      </c>
      <c r="B23" s="168" t="s">
        <v>350</v>
      </c>
      <c r="C23" s="166">
        <v>32</v>
      </c>
      <c r="D23" s="167">
        <v>30</v>
      </c>
      <c r="E23" s="173"/>
    </row>
    <row r="24" spans="1:5" ht="12.95" customHeight="1" x14ac:dyDescent="0.2">
      <c r="A24" s="175"/>
      <c r="B24" s="168" t="s">
        <v>400</v>
      </c>
      <c r="C24" s="166">
        <v>32</v>
      </c>
      <c r="D24" s="167">
        <v>12</v>
      </c>
      <c r="E24" s="173"/>
    </row>
    <row r="25" spans="1:5" ht="12.95" customHeight="1" x14ac:dyDescent="0.2">
      <c r="A25" s="175"/>
      <c r="B25" s="168" t="s">
        <v>356</v>
      </c>
      <c r="C25" s="166">
        <v>32</v>
      </c>
      <c r="D25" s="167">
        <v>7</v>
      </c>
      <c r="E25" s="173"/>
    </row>
    <row r="26" spans="1:5" ht="12.95" customHeight="1" x14ac:dyDescent="0.2">
      <c r="A26" s="175" t="s">
        <v>444</v>
      </c>
      <c r="B26" s="168" t="s">
        <v>471</v>
      </c>
      <c r="C26" s="166">
        <v>31</v>
      </c>
      <c r="D26" s="167">
        <v>0</v>
      </c>
      <c r="E26" s="173"/>
    </row>
    <row r="27" spans="1:5" ht="12.95" customHeight="1" x14ac:dyDescent="0.2">
      <c r="A27" s="175" t="s">
        <v>445</v>
      </c>
      <c r="B27" s="168" t="s">
        <v>363</v>
      </c>
      <c r="C27" s="166">
        <v>29</v>
      </c>
      <c r="D27" s="167">
        <v>6</v>
      </c>
      <c r="E27" s="173"/>
    </row>
    <row r="28" spans="1:5" ht="12.95" customHeight="1" x14ac:dyDescent="0.2">
      <c r="A28" s="175"/>
      <c r="B28" s="168" t="s">
        <v>469</v>
      </c>
      <c r="C28" s="166">
        <v>29</v>
      </c>
      <c r="D28" s="167">
        <v>0</v>
      </c>
      <c r="E28" s="173"/>
    </row>
    <row r="29" spans="1:5" ht="12.95" customHeight="1" x14ac:dyDescent="0.2">
      <c r="A29" s="175" t="s">
        <v>446</v>
      </c>
      <c r="B29" s="168" t="s">
        <v>349</v>
      </c>
      <c r="C29" s="166">
        <v>27</v>
      </c>
      <c r="D29" s="167">
        <v>12</v>
      </c>
      <c r="E29" s="173"/>
    </row>
    <row r="30" spans="1:5" ht="12.95" customHeight="1" x14ac:dyDescent="0.2">
      <c r="A30" s="175"/>
      <c r="B30" s="168" t="s">
        <v>367</v>
      </c>
      <c r="C30" s="166">
        <v>27</v>
      </c>
      <c r="D30" s="167">
        <v>0</v>
      </c>
      <c r="E30" s="173"/>
    </row>
    <row r="31" spans="1:5" ht="12.95" customHeight="1" x14ac:dyDescent="0.2">
      <c r="A31" s="175"/>
      <c r="B31" s="168" t="s">
        <v>516</v>
      </c>
      <c r="C31" s="166">
        <v>27</v>
      </c>
      <c r="D31" s="167">
        <v>0</v>
      </c>
      <c r="E31" s="173"/>
    </row>
    <row r="32" spans="1:5" ht="12.95" customHeight="1" x14ac:dyDescent="0.2">
      <c r="A32" s="175" t="s">
        <v>482</v>
      </c>
      <c r="B32" s="168" t="s">
        <v>394</v>
      </c>
      <c r="C32" s="166">
        <v>26</v>
      </c>
      <c r="D32" s="167">
        <v>5</v>
      </c>
      <c r="E32" s="173"/>
    </row>
    <row r="33" spans="1:5" ht="12.95" customHeight="1" x14ac:dyDescent="0.2">
      <c r="A33" s="175" t="s">
        <v>448</v>
      </c>
      <c r="B33" s="168" t="s">
        <v>517</v>
      </c>
      <c r="C33" s="166">
        <v>24</v>
      </c>
      <c r="D33" s="167">
        <v>10</v>
      </c>
      <c r="E33" s="173"/>
    </row>
    <row r="34" spans="1:5" ht="12.95" customHeight="1" x14ac:dyDescent="0.2">
      <c r="A34" s="175"/>
      <c r="B34" s="168" t="s">
        <v>470</v>
      </c>
      <c r="C34" s="166">
        <v>24</v>
      </c>
      <c r="D34" s="167">
        <v>2</v>
      </c>
      <c r="E34" s="173"/>
    </row>
    <row r="35" spans="1:5" ht="12.95" customHeight="1" x14ac:dyDescent="0.2">
      <c r="A35" s="175" t="s">
        <v>450</v>
      </c>
      <c r="B35" s="168" t="s">
        <v>392</v>
      </c>
      <c r="C35" s="166">
        <v>22</v>
      </c>
      <c r="D35" s="167">
        <v>2</v>
      </c>
      <c r="E35" s="173"/>
    </row>
    <row r="36" spans="1:5" ht="12.95" customHeight="1" x14ac:dyDescent="0.2">
      <c r="A36" s="175" t="s">
        <v>451</v>
      </c>
      <c r="B36" s="168" t="s">
        <v>359</v>
      </c>
      <c r="C36" s="166">
        <v>18</v>
      </c>
      <c r="D36" s="167">
        <v>5</v>
      </c>
      <c r="E36" s="173"/>
    </row>
    <row r="37" spans="1:5" ht="12.95" customHeight="1" x14ac:dyDescent="0.2">
      <c r="A37" s="175"/>
      <c r="B37" s="168" t="s">
        <v>376</v>
      </c>
      <c r="C37" s="166">
        <v>18</v>
      </c>
      <c r="D37" s="167">
        <v>1</v>
      </c>
      <c r="E37" s="173"/>
    </row>
    <row r="38" spans="1:5" ht="12.95" customHeight="1" x14ac:dyDescent="0.2">
      <c r="A38" s="175" t="s">
        <v>453</v>
      </c>
      <c r="B38" s="168" t="s">
        <v>369</v>
      </c>
      <c r="C38" s="166">
        <v>15</v>
      </c>
      <c r="D38" s="167">
        <v>1</v>
      </c>
      <c r="E38" s="183"/>
    </row>
    <row r="39" spans="1:5" ht="12.95" customHeight="1" x14ac:dyDescent="0.2">
      <c r="A39" s="175" t="s">
        <v>483</v>
      </c>
      <c r="B39" s="168" t="s">
        <v>358</v>
      </c>
      <c r="C39" s="166">
        <v>14</v>
      </c>
      <c r="D39" s="167">
        <v>4</v>
      </c>
      <c r="E39" s="183"/>
    </row>
    <row r="40" spans="1:5" ht="12.95" customHeight="1" x14ac:dyDescent="0.2">
      <c r="A40" s="175" t="s">
        <v>454</v>
      </c>
      <c r="B40" s="168" t="s">
        <v>520</v>
      </c>
      <c r="C40" s="166">
        <v>12</v>
      </c>
      <c r="D40" s="167">
        <v>1</v>
      </c>
      <c r="E40" s="183"/>
    </row>
    <row r="41" spans="1:5" ht="12.95" customHeight="1" x14ac:dyDescent="0.2">
      <c r="A41" s="175"/>
      <c r="B41" s="168" t="s">
        <v>365</v>
      </c>
      <c r="C41" s="166">
        <v>12</v>
      </c>
      <c r="D41" s="167">
        <v>0</v>
      </c>
    </row>
    <row r="42" spans="1:5" ht="12.95" customHeight="1" x14ac:dyDescent="0.2">
      <c r="A42" s="175" t="s">
        <v>484</v>
      </c>
      <c r="B42" s="168" t="s">
        <v>373</v>
      </c>
      <c r="C42" s="166">
        <v>10</v>
      </c>
      <c r="D42" s="167">
        <v>1</v>
      </c>
    </row>
    <row r="43" spans="1:5" ht="12.95" customHeight="1" x14ac:dyDescent="0.2">
      <c r="A43" s="175" t="s">
        <v>485</v>
      </c>
      <c r="B43" s="168" t="s">
        <v>432</v>
      </c>
      <c r="C43" s="166">
        <v>9</v>
      </c>
      <c r="D43" s="167">
        <v>0</v>
      </c>
    </row>
    <row r="44" spans="1:5" ht="12.95" customHeight="1" x14ac:dyDescent="0.2">
      <c r="A44" s="175" t="s">
        <v>486</v>
      </c>
      <c r="B44" s="168" t="s">
        <v>474</v>
      </c>
      <c r="C44" s="166">
        <v>6</v>
      </c>
      <c r="D44" s="167">
        <v>0</v>
      </c>
    </row>
    <row r="45" spans="1:5" ht="12.95" customHeight="1" x14ac:dyDescent="0.2">
      <c r="A45" s="175"/>
      <c r="B45" s="168" t="s">
        <v>490</v>
      </c>
      <c r="C45" s="166">
        <v>6</v>
      </c>
      <c r="D45" s="167">
        <v>0</v>
      </c>
    </row>
    <row r="46" spans="1:5" ht="12.95" customHeight="1" x14ac:dyDescent="0.2">
      <c r="A46" s="175"/>
      <c r="B46" s="168" t="s">
        <v>430</v>
      </c>
      <c r="C46" s="166">
        <v>6</v>
      </c>
      <c r="D46" s="167">
        <v>0</v>
      </c>
    </row>
    <row r="47" spans="1:5" ht="12.95" customHeight="1" x14ac:dyDescent="0.2">
      <c r="A47" s="175" t="s">
        <v>487</v>
      </c>
      <c r="B47" s="168" t="s">
        <v>388</v>
      </c>
      <c r="C47" s="166">
        <v>5</v>
      </c>
      <c r="D47" s="167">
        <v>0</v>
      </c>
    </row>
    <row r="48" spans="1:5" ht="12.95" customHeight="1" x14ac:dyDescent="0.2">
      <c r="A48" s="175" t="s">
        <v>458</v>
      </c>
      <c r="B48" s="168" t="s">
        <v>382</v>
      </c>
      <c r="C48" s="166">
        <v>4</v>
      </c>
      <c r="D48" s="167">
        <v>0</v>
      </c>
    </row>
    <row r="49" spans="1:9" ht="12.95" customHeight="1" x14ac:dyDescent="0.2">
      <c r="A49" s="175" t="s">
        <v>503</v>
      </c>
      <c r="B49" s="168" t="s">
        <v>431</v>
      </c>
      <c r="C49" s="166">
        <v>3</v>
      </c>
      <c r="D49" s="167">
        <v>0</v>
      </c>
    </row>
    <row r="50" spans="1:9" ht="12.95" customHeight="1" x14ac:dyDescent="0.2">
      <c r="A50" s="175"/>
      <c r="B50" s="168" t="s">
        <v>386</v>
      </c>
      <c r="C50" s="166">
        <v>3</v>
      </c>
      <c r="D50" s="167">
        <v>0</v>
      </c>
    </row>
    <row r="51" spans="1:9" ht="12.95" customHeight="1" x14ac:dyDescent="0.2">
      <c r="A51" s="175" t="s">
        <v>460</v>
      </c>
      <c r="B51" s="168" t="s">
        <v>473</v>
      </c>
      <c r="C51" s="166">
        <v>2</v>
      </c>
      <c r="D51" s="167">
        <v>0</v>
      </c>
    </row>
    <row r="52" spans="1:9" ht="12.95" customHeight="1" x14ac:dyDescent="0.2">
      <c r="A52" s="175"/>
      <c r="B52" s="168" t="s">
        <v>11</v>
      </c>
      <c r="C52" s="166">
        <v>2</v>
      </c>
      <c r="D52" s="167">
        <v>0</v>
      </c>
    </row>
    <row r="53" spans="1:9" ht="12.95" customHeight="1" x14ac:dyDescent="0.2">
      <c r="A53" s="175"/>
      <c r="B53" s="168" t="s">
        <v>366</v>
      </c>
      <c r="C53" s="166">
        <v>2</v>
      </c>
      <c r="D53" s="167">
        <v>0</v>
      </c>
    </row>
    <row r="54" spans="1:9" ht="12.95" customHeight="1" x14ac:dyDescent="0.2">
      <c r="A54" s="175"/>
      <c r="B54" s="169" t="s">
        <v>521</v>
      </c>
      <c r="C54" s="170">
        <v>2</v>
      </c>
      <c r="D54" s="171">
        <v>0</v>
      </c>
    </row>
    <row r="55" spans="1:9" ht="12.95" customHeight="1" x14ac:dyDescent="0.2">
      <c r="A55" s="175" t="s">
        <v>504</v>
      </c>
      <c r="B55" s="169" t="s">
        <v>522</v>
      </c>
      <c r="C55" s="170">
        <v>1</v>
      </c>
      <c r="D55" s="171">
        <v>0</v>
      </c>
    </row>
    <row r="56" spans="1:9" ht="12.95" customHeight="1" thickBot="1" x14ac:dyDescent="0.25">
      <c r="A56" s="188"/>
      <c r="B56" s="189" t="s">
        <v>370</v>
      </c>
      <c r="C56" s="190">
        <v>1</v>
      </c>
      <c r="D56" s="191">
        <v>0</v>
      </c>
    </row>
    <row r="57" spans="1:9" s="80" customFormat="1" ht="15" customHeight="1" x14ac:dyDescent="0.2">
      <c r="A57" s="192">
        <f>COUNTIF(C7:C56,"&gt;0")</f>
        <v>49</v>
      </c>
      <c r="B57" s="193" t="s">
        <v>60</v>
      </c>
      <c r="C57" s="194" t="s">
        <v>299</v>
      </c>
      <c r="D57" s="195">
        <f>SUM(D7:D56)</f>
        <v>334</v>
      </c>
      <c r="F57" s="67"/>
      <c r="G57" s="67"/>
      <c r="H57" s="67"/>
      <c r="I57" s="67"/>
    </row>
    <row r="58" spans="1:9" s="80" customFormat="1" ht="15" customHeight="1" thickBot="1" x14ac:dyDescent="0.25">
      <c r="A58" s="196">
        <f>SUM(C8:C56)/A57</f>
        <v>23.571428571428573</v>
      </c>
      <c r="B58" s="197" t="s">
        <v>523</v>
      </c>
      <c r="C58" s="17"/>
      <c r="D58" s="198"/>
      <c r="F58" s="67"/>
      <c r="G58" s="67"/>
      <c r="H58" s="67"/>
      <c r="I58" s="67"/>
    </row>
    <row r="59" spans="1:9" s="80" customFormat="1" ht="12.2" customHeight="1" x14ac:dyDescent="0.2">
      <c r="A59" s="183"/>
      <c r="B59" s="29"/>
      <c r="C59" s="199"/>
      <c r="D59" s="200"/>
      <c r="F59" s="67"/>
      <c r="G59" s="67"/>
      <c r="H59" s="67"/>
      <c r="I59" s="6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61"/>
  <sheetViews>
    <sheetView topLeftCell="A9" zoomScale="90" zoomScaleNormal="90" zoomScalePageLayoutView="75" workbookViewId="0">
      <selection activeCell="B10" sqref="B10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3.5" customHeight="1" x14ac:dyDescent="0.25">
      <c r="A1" s="276" t="s">
        <v>0</v>
      </c>
      <c r="B1" s="285"/>
      <c r="C1" s="285"/>
      <c r="D1" s="285"/>
      <c r="E1" s="183"/>
      <c r="F1" s="183"/>
      <c r="G1" s="183"/>
      <c r="H1" s="183"/>
      <c r="I1" s="183"/>
    </row>
    <row r="2" spans="1:9" s="183" customFormat="1" ht="9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531</v>
      </c>
      <c r="B3" s="286"/>
      <c r="C3" s="286"/>
      <c r="D3" s="286"/>
      <c r="E3" s="173"/>
      <c r="F3" s="173"/>
    </row>
    <row r="4" spans="1:9" s="183" customFormat="1" ht="12" customHeight="1" x14ac:dyDescent="0.25">
      <c r="A4" s="73"/>
      <c r="B4" s="72"/>
      <c r="C4" s="80"/>
      <c r="D4" s="80"/>
      <c r="E4" s="80"/>
    </row>
    <row r="5" spans="1:9" s="183" customFormat="1" ht="14.25" customHeight="1" x14ac:dyDescent="0.25">
      <c r="A5" s="276" t="s">
        <v>532</v>
      </c>
      <c r="B5" s="285"/>
      <c r="C5" s="285"/>
      <c r="D5" s="285"/>
    </row>
    <row r="6" spans="1:9" ht="12" customHeight="1" x14ac:dyDescent="0.25">
      <c r="A6" s="73"/>
      <c r="B6" s="43"/>
      <c r="C6" s="74"/>
      <c r="D6" s="67"/>
      <c r="E6" s="67"/>
    </row>
    <row r="7" spans="1:9" s="43" customFormat="1" ht="15" customHeight="1" x14ac:dyDescent="0.25">
      <c r="A7" s="209" t="s">
        <v>5</v>
      </c>
      <c r="B7" s="209" t="s">
        <v>6</v>
      </c>
      <c r="C7" s="209" t="s">
        <v>2</v>
      </c>
      <c r="D7" s="209" t="s">
        <v>4</v>
      </c>
      <c r="E7" s="114"/>
    </row>
    <row r="8" spans="1:9" s="201" customFormat="1" ht="15" customHeight="1" x14ac:dyDescent="0.2">
      <c r="A8" s="206" t="s">
        <v>9</v>
      </c>
      <c r="B8" s="207" t="s">
        <v>421</v>
      </c>
      <c r="C8" s="208">
        <v>53</v>
      </c>
      <c r="D8" s="208">
        <v>14</v>
      </c>
      <c r="E8" s="172"/>
    </row>
    <row r="9" spans="1:9" ht="12.95" customHeight="1" x14ac:dyDescent="0.2">
      <c r="A9" s="202" t="s">
        <v>433</v>
      </c>
      <c r="B9" s="168" t="s">
        <v>393</v>
      </c>
      <c r="C9" s="166">
        <v>46</v>
      </c>
      <c r="D9" s="166">
        <v>17</v>
      </c>
      <c r="E9" s="173"/>
    </row>
    <row r="10" spans="1:9" ht="12.95" customHeight="1" x14ac:dyDescent="0.2">
      <c r="A10" s="202" t="s">
        <v>434</v>
      </c>
      <c r="B10" s="168" t="s">
        <v>350</v>
      </c>
      <c r="C10" s="166">
        <v>45</v>
      </c>
      <c r="D10" s="166">
        <v>23</v>
      </c>
      <c r="E10" s="173"/>
    </row>
    <row r="11" spans="1:9" ht="12.95" customHeight="1" x14ac:dyDescent="0.2">
      <c r="A11" s="202" t="s">
        <v>435</v>
      </c>
      <c r="B11" s="168" t="s">
        <v>349</v>
      </c>
      <c r="C11" s="166">
        <v>41</v>
      </c>
      <c r="D11" s="166">
        <v>18</v>
      </c>
      <c r="E11" s="173"/>
    </row>
    <row r="12" spans="1:9" ht="12.95" customHeight="1" x14ac:dyDescent="0.2">
      <c r="A12" s="202"/>
      <c r="B12" s="168" t="s">
        <v>379</v>
      </c>
      <c r="C12" s="166">
        <v>41</v>
      </c>
      <c r="D12" s="166">
        <v>5</v>
      </c>
      <c r="E12" s="173"/>
    </row>
    <row r="13" spans="1:9" ht="12.95" customHeight="1" x14ac:dyDescent="0.2">
      <c r="A13" s="202" t="s">
        <v>475</v>
      </c>
      <c r="B13" s="168" t="s">
        <v>348</v>
      </c>
      <c r="C13" s="166">
        <v>40</v>
      </c>
      <c r="D13" s="166">
        <v>36</v>
      </c>
      <c r="E13" s="173"/>
    </row>
    <row r="14" spans="1:9" ht="12.95" customHeight="1" x14ac:dyDescent="0.2">
      <c r="A14" s="202"/>
      <c r="B14" s="168" t="s">
        <v>426</v>
      </c>
      <c r="C14" s="166">
        <v>40</v>
      </c>
      <c r="D14" s="166">
        <v>0</v>
      </c>
      <c r="E14" s="173"/>
    </row>
    <row r="15" spans="1:9" ht="12.95" customHeight="1" x14ac:dyDescent="0.2">
      <c r="A15" s="202" t="s">
        <v>476</v>
      </c>
      <c r="B15" s="168" t="s">
        <v>534</v>
      </c>
      <c r="C15" s="166">
        <v>39</v>
      </c>
      <c r="D15" s="166">
        <v>11</v>
      </c>
      <c r="E15" s="173"/>
    </row>
    <row r="16" spans="1:9" ht="12.95" customHeight="1" x14ac:dyDescent="0.2">
      <c r="A16" s="202"/>
      <c r="B16" s="168" t="s">
        <v>376</v>
      </c>
      <c r="C16" s="166">
        <v>39</v>
      </c>
      <c r="D16" s="166">
        <v>4</v>
      </c>
      <c r="E16" s="173"/>
    </row>
    <row r="17" spans="1:5" ht="12.95" customHeight="1" x14ac:dyDescent="0.2">
      <c r="A17" s="202"/>
      <c r="B17" s="168" t="s">
        <v>358</v>
      </c>
      <c r="C17" s="166">
        <v>39</v>
      </c>
      <c r="D17" s="166">
        <v>2</v>
      </c>
      <c r="E17" s="173"/>
    </row>
    <row r="18" spans="1:5" ht="12.95" customHeight="1" x14ac:dyDescent="0.2">
      <c r="A18" s="202"/>
      <c r="B18" s="168" t="s">
        <v>471</v>
      </c>
      <c r="C18" s="166">
        <v>39</v>
      </c>
      <c r="D18" s="166">
        <v>1</v>
      </c>
      <c r="E18" s="173"/>
    </row>
    <row r="19" spans="1:5" ht="12.95" customHeight="1" x14ac:dyDescent="0.2">
      <c r="A19" s="202" t="s">
        <v>439</v>
      </c>
      <c r="B19" s="168" t="s">
        <v>520</v>
      </c>
      <c r="C19" s="166">
        <v>38</v>
      </c>
      <c r="D19" s="166">
        <v>9</v>
      </c>
      <c r="E19" s="173"/>
    </row>
    <row r="20" spans="1:5" ht="12.95" customHeight="1" x14ac:dyDescent="0.2">
      <c r="A20" s="202" t="s">
        <v>478</v>
      </c>
      <c r="B20" s="168" t="s">
        <v>425</v>
      </c>
      <c r="C20" s="166">
        <v>37</v>
      </c>
      <c r="D20" s="166">
        <v>10</v>
      </c>
      <c r="E20" s="173"/>
    </row>
    <row r="21" spans="1:5" ht="12.95" customHeight="1" x14ac:dyDescent="0.2">
      <c r="A21" s="202" t="s">
        <v>440</v>
      </c>
      <c r="B21" s="168" t="s">
        <v>363</v>
      </c>
      <c r="C21" s="166">
        <v>35</v>
      </c>
      <c r="D21" s="166">
        <v>7</v>
      </c>
      <c r="E21" s="173"/>
    </row>
    <row r="22" spans="1:5" ht="12.95" customHeight="1" x14ac:dyDescent="0.2">
      <c r="A22" s="202"/>
      <c r="B22" s="168" t="s">
        <v>356</v>
      </c>
      <c r="C22" s="166">
        <v>35</v>
      </c>
      <c r="D22" s="166">
        <v>2</v>
      </c>
      <c r="E22" s="173"/>
    </row>
    <row r="23" spans="1:5" ht="12.95" customHeight="1" x14ac:dyDescent="0.2">
      <c r="A23" s="202"/>
      <c r="B23" s="168" t="s">
        <v>357</v>
      </c>
      <c r="C23" s="166">
        <v>35</v>
      </c>
      <c r="D23" s="166">
        <v>0</v>
      </c>
      <c r="E23" s="173"/>
    </row>
    <row r="24" spans="1:5" ht="12.95" customHeight="1" x14ac:dyDescent="0.2">
      <c r="A24" s="202"/>
      <c r="B24" s="168" t="s">
        <v>516</v>
      </c>
      <c r="C24" s="166">
        <v>35</v>
      </c>
      <c r="D24" s="166">
        <v>0</v>
      </c>
      <c r="E24" s="173"/>
    </row>
    <row r="25" spans="1:5" ht="12.95" customHeight="1" x14ac:dyDescent="0.2">
      <c r="A25" s="202" t="s">
        <v>479</v>
      </c>
      <c r="B25" s="168" t="s">
        <v>469</v>
      </c>
      <c r="C25" s="166">
        <v>31</v>
      </c>
      <c r="D25" s="166">
        <v>0</v>
      </c>
      <c r="E25" s="173"/>
    </row>
    <row r="26" spans="1:5" ht="12.95" customHeight="1" x14ac:dyDescent="0.2">
      <c r="A26" s="202" t="s">
        <v>444</v>
      </c>
      <c r="B26" s="168" t="s">
        <v>392</v>
      </c>
      <c r="C26" s="166">
        <v>30</v>
      </c>
      <c r="D26" s="166">
        <v>5</v>
      </c>
      <c r="E26" s="173"/>
    </row>
    <row r="27" spans="1:5" ht="12.95" customHeight="1" x14ac:dyDescent="0.2">
      <c r="A27" s="202" t="s">
        <v>445</v>
      </c>
      <c r="B27" s="168" t="s">
        <v>364</v>
      </c>
      <c r="C27" s="166">
        <v>29</v>
      </c>
      <c r="D27" s="166">
        <v>27</v>
      </c>
      <c r="E27" s="173"/>
    </row>
    <row r="28" spans="1:5" ht="12.95" customHeight="1" x14ac:dyDescent="0.2">
      <c r="A28" s="202" t="s">
        <v>480</v>
      </c>
      <c r="B28" s="168" t="s">
        <v>535</v>
      </c>
      <c r="C28" s="166">
        <v>28</v>
      </c>
      <c r="D28" s="166">
        <v>4</v>
      </c>
      <c r="E28" s="173"/>
    </row>
    <row r="29" spans="1:5" ht="12.95" customHeight="1" x14ac:dyDescent="0.2">
      <c r="A29" s="202" t="s">
        <v>446</v>
      </c>
      <c r="B29" s="168" t="s">
        <v>371</v>
      </c>
      <c r="C29" s="166">
        <v>27</v>
      </c>
      <c r="D29" s="166">
        <v>0</v>
      </c>
      <c r="E29" s="173"/>
    </row>
    <row r="30" spans="1:5" ht="12.95" customHeight="1" x14ac:dyDescent="0.2">
      <c r="A30" s="202" t="s">
        <v>447</v>
      </c>
      <c r="B30" s="168" t="s">
        <v>400</v>
      </c>
      <c r="C30" s="166">
        <v>26</v>
      </c>
      <c r="D30" s="166">
        <v>19</v>
      </c>
      <c r="E30" s="173"/>
    </row>
    <row r="31" spans="1:5" ht="12.95" customHeight="1" x14ac:dyDescent="0.2">
      <c r="A31" s="202" t="s">
        <v>481</v>
      </c>
      <c r="B31" s="168" t="s">
        <v>518</v>
      </c>
      <c r="C31" s="166">
        <v>25</v>
      </c>
      <c r="D31" s="166">
        <v>6</v>
      </c>
      <c r="E31" s="173"/>
    </row>
    <row r="32" spans="1:5" ht="12.95" customHeight="1" x14ac:dyDescent="0.2">
      <c r="A32" s="202"/>
      <c r="B32" s="168" t="s">
        <v>517</v>
      </c>
      <c r="C32" s="166">
        <v>25</v>
      </c>
      <c r="D32" s="166">
        <v>5</v>
      </c>
      <c r="E32" s="173"/>
    </row>
    <row r="33" spans="1:5" ht="12.95" customHeight="1" x14ac:dyDescent="0.2">
      <c r="A33" s="202"/>
      <c r="B33" s="168" t="s">
        <v>361</v>
      </c>
      <c r="C33" s="166">
        <v>25</v>
      </c>
      <c r="D33" s="166">
        <v>1</v>
      </c>
      <c r="E33" s="173"/>
    </row>
    <row r="34" spans="1:5" ht="12.95" customHeight="1" x14ac:dyDescent="0.2">
      <c r="A34" s="202" t="s">
        <v>449</v>
      </c>
      <c r="B34" s="168" t="s">
        <v>553</v>
      </c>
      <c r="C34" s="166">
        <v>21</v>
      </c>
      <c r="D34" s="166">
        <v>6</v>
      </c>
      <c r="E34" s="173"/>
    </row>
    <row r="35" spans="1:5" ht="12.95" customHeight="1" x14ac:dyDescent="0.2">
      <c r="A35" s="202" t="s">
        <v>450</v>
      </c>
      <c r="B35" s="168" t="s">
        <v>369</v>
      </c>
      <c r="C35" s="166">
        <v>21</v>
      </c>
      <c r="D35" s="166">
        <v>2</v>
      </c>
      <c r="E35" s="173"/>
    </row>
    <row r="36" spans="1:5" ht="12.95" customHeight="1" x14ac:dyDescent="0.2">
      <c r="A36" s="202" t="s">
        <v>451</v>
      </c>
      <c r="B36" s="168" t="s">
        <v>465</v>
      </c>
      <c r="C36" s="166">
        <v>20</v>
      </c>
      <c r="D36" s="166">
        <v>11</v>
      </c>
      <c r="E36" s="173"/>
    </row>
    <row r="37" spans="1:5" ht="12.95" customHeight="1" x14ac:dyDescent="0.2">
      <c r="A37" s="202" t="s">
        <v>452</v>
      </c>
      <c r="B37" s="168" t="s">
        <v>360</v>
      </c>
      <c r="C37" s="166">
        <v>19</v>
      </c>
      <c r="D37" s="166">
        <v>15</v>
      </c>
      <c r="E37" s="173"/>
    </row>
    <row r="38" spans="1:5" ht="12.95" customHeight="1" x14ac:dyDescent="0.2">
      <c r="A38" s="202" t="s">
        <v>453</v>
      </c>
      <c r="B38" s="168" t="s">
        <v>365</v>
      </c>
      <c r="C38" s="166">
        <v>17</v>
      </c>
      <c r="D38" s="166">
        <v>2</v>
      </c>
      <c r="E38" s="173"/>
    </row>
    <row r="39" spans="1:5" ht="12.95" customHeight="1" x14ac:dyDescent="0.2">
      <c r="A39" s="202" t="s">
        <v>483</v>
      </c>
      <c r="B39" s="168" t="s">
        <v>367</v>
      </c>
      <c r="C39" s="166">
        <v>16</v>
      </c>
      <c r="D39" s="166">
        <v>0</v>
      </c>
      <c r="E39" s="173"/>
    </row>
    <row r="40" spans="1:5" ht="12.95" customHeight="1" x14ac:dyDescent="0.2">
      <c r="A40" s="202" t="s">
        <v>454</v>
      </c>
      <c r="B40" s="168" t="s">
        <v>352</v>
      </c>
      <c r="C40" s="166">
        <v>15</v>
      </c>
      <c r="D40" s="166">
        <v>0</v>
      </c>
      <c r="E40" s="183"/>
    </row>
    <row r="41" spans="1:5" ht="12.95" customHeight="1" x14ac:dyDescent="0.2">
      <c r="A41" s="202" t="s">
        <v>455</v>
      </c>
      <c r="B41" s="168" t="s">
        <v>545</v>
      </c>
      <c r="C41" s="166">
        <v>13</v>
      </c>
      <c r="D41" s="166">
        <v>23</v>
      </c>
      <c r="E41" s="183"/>
    </row>
    <row r="42" spans="1:5" ht="12.95" customHeight="1" x14ac:dyDescent="0.2">
      <c r="A42" s="210" t="s">
        <v>484</v>
      </c>
      <c r="B42" s="168" t="s">
        <v>547</v>
      </c>
      <c r="C42" s="166">
        <v>12</v>
      </c>
      <c r="D42" s="166">
        <v>2</v>
      </c>
      <c r="E42" s="183"/>
    </row>
    <row r="43" spans="1:5" ht="12.95" customHeight="1" x14ac:dyDescent="0.2">
      <c r="A43" s="202"/>
      <c r="B43" s="168" t="s">
        <v>543</v>
      </c>
      <c r="C43" s="166">
        <v>12</v>
      </c>
      <c r="D43" s="166">
        <v>0</v>
      </c>
    </row>
    <row r="44" spans="1:5" ht="12.95" customHeight="1" x14ac:dyDescent="0.2">
      <c r="A44" s="202" t="s">
        <v>486</v>
      </c>
      <c r="B44" s="168" t="s">
        <v>546</v>
      </c>
      <c r="C44" s="166">
        <v>6</v>
      </c>
      <c r="D44" s="166">
        <v>2</v>
      </c>
    </row>
    <row r="45" spans="1:5" ht="12.95" customHeight="1" x14ac:dyDescent="0.2">
      <c r="A45" s="202"/>
      <c r="B45" s="168" t="s">
        <v>538</v>
      </c>
      <c r="C45" s="166">
        <v>6</v>
      </c>
      <c r="D45" s="166">
        <v>0</v>
      </c>
    </row>
    <row r="46" spans="1:5" ht="12.95" customHeight="1" x14ac:dyDescent="0.2">
      <c r="A46" s="202" t="s">
        <v>457</v>
      </c>
      <c r="B46" s="168" t="s">
        <v>380</v>
      </c>
      <c r="C46" s="166">
        <v>4</v>
      </c>
      <c r="D46" s="166">
        <v>0</v>
      </c>
    </row>
    <row r="47" spans="1:5" ht="12.95" customHeight="1" x14ac:dyDescent="0.2">
      <c r="A47" s="202"/>
      <c r="B47" s="168" t="s">
        <v>540</v>
      </c>
      <c r="C47" s="166">
        <v>4</v>
      </c>
      <c r="D47" s="166">
        <v>0</v>
      </c>
    </row>
    <row r="48" spans="1:5" ht="12.95" customHeight="1" x14ac:dyDescent="0.2">
      <c r="A48" s="202" t="s">
        <v>458</v>
      </c>
      <c r="B48" s="168" t="s">
        <v>490</v>
      </c>
      <c r="C48" s="166">
        <v>3</v>
      </c>
      <c r="D48" s="166">
        <v>0</v>
      </c>
    </row>
    <row r="49" spans="1:9" ht="12.95" customHeight="1" x14ac:dyDescent="0.2">
      <c r="A49" s="202"/>
      <c r="B49" s="168" t="s">
        <v>548</v>
      </c>
      <c r="C49" s="166">
        <v>3</v>
      </c>
      <c r="D49" s="166">
        <v>0</v>
      </c>
    </row>
    <row r="50" spans="1:9" ht="12.95" customHeight="1" x14ac:dyDescent="0.2">
      <c r="A50" s="202" t="s">
        <v>459</v>
      </c>
      <c r="B50" s="168" t="s">
        <v>541</v>
      </c>
      <c r="C50" s="166">
        <v>2</v>
      </c>
      <c r="D50" s="166">
        <v>1</v>
      </c>
    </row>
    <row r="51" spans="1:9" ht="12.95" customHeight="1" x14ac:dyDescent="0.2">
      <c r="A51" s="202"/>
      <c r="B51" s="168" t="s">
        <v>381</v>
      </c>
      <c r="C51" s="166">
        <v>2</v>
      </c>
      <c r="D51" s="166">
        <v>1</v>
      </c>
    </row>
    <row r="52" spans="1:9" ht="12.95" customHeight="1" x14ac:dyDescent="0.2">
      <c r="A52" s="202" t="s">
        <v>488</v>
      </c>
      <c r="B52" s="168" t="s">
        <v>373</v>
      </c>
      <c r="C52" s="166">
        <v>1</v>
      </c>
      <c r="D52" s="166">
        <v>1</v>
      </c>
    </row>
    <row r="53" spans="1:9" ht="12.95" customHeight="1" x14ac:dyDescent="0.2">
      <c r="A53" s="202"/>
      <c r="B53" s="168" t="s">
        <v>359</v>
      </c>
      <c r="C53" s="166">
        <v>1</v>
      </c>
      <c r="D53" s="166">
        <v>1</v>
      </c>
    </row>
    <row r="54" spans="1:9" ht="12.95" customHeight="1" x14ac:dyDescent="0.2">
      <c r="A54" s="202"/>
      <c r="B54" s="168" t="s">
        <v>394</v>
      </c>
      <c r="C54" s="166">
        <v>1</v>
      </c>
      <c r="D54" s="166">
        <v>0</v>
      </c>
    </row>
    <row r="55" spans="1:9" ht="12.95" customHeight="1" x14ac:dyDescent="0.2">
      <c r="A55" s="202"/>
      <c r="B55" s="168" t="s">
        <v>549</v>
      </c>
      <c r="C55" s="166">
        <v>1</v>
      </c>
      <c r="D55" s="166">
        <v>0</v>
      </c>
    </row>
    <row r="56" spans="1:9" ht="12.95" customHeight="1" x14ac:dyDescent="0.2">
      <c r="A56" s="202"/>
      <c r="B56" s="168" t="s">
        <v>522</v>
      </c>
      <c r="C56" s="166">
        <v>1</v>
      </c>
      <c r="D56" s="166">
        <v>0</v>
      </c>
    </row>
    <row r="57" spans="1:9" ht="12.95" customHeight="1" x14ac:dyDescent="0.2">
      <c r="A57" s="203"/>
      <c r="B57" s="204" t="s">
        <v>432</v>
      </c>
      <c r="C57" s="205">
        <v>1</v>
      </c>
      <c r="D57" s="205">
        <v>0</v>
      </c>
    </row>
    <row r="58" spans="1:9" ht="12.95" customHeight="1" thickBot="1" x14ac:dyDescent="0.25">
      <c r="A58" s="203"/>
      <c r="B58" s="204"/>
      <c r="C58" s="205"/>
      <c r="D58" s="205"/>
    </row>
    <row r="59" spans="1:9" s="80" customFormat="1" ht="15" customHeight="1" x14ac:dyDescent="0.2">
      <c r="A59" s="192">
        <f>COUNTIF(C8:C57,"&gt;0")</f>
        <v>50</v>
      </c>
      <c r="B59" s="193" t="s">
        <v>60</v>
      </c>
      <c r="C59" s="194" t="s">
        <v>299</v>
      </c>
      <c r="D59" s="195">
        <f>SUM(D8:D58)</f>
        <v>293</v>
      </c>
      <c r="F59" s="67"/>
      <c r="G59" s="67"/>
      <c r="H59" s="67"/>
      <c r="I59" s="67"/>
    </row>
    <row r="60" spans="1:9" s="80" customFormat="1" ht="15" customHeight="1" thickBot="1" x14ac:dyDescent="0.25">
      <c r="A60" s="196">
        <f>SUM(C8:C57)/A59</f>
        <v>22.5</v>
      </c>
      <c r="B60" s="197" t="s">
        <v>523</v>
      </c>
      <c r="C60" s="17"/>
      <c r="D60" s="198"/>
      <c r="F60" s="67"/>
      <c r="G60" s="67"/>
      <c r="H60" s="67"/>
      <c r="I60" s="67"/>
    </row>
    <row r="61" spans="1:9" s="80" customFormat="1" ht="12.2" customHeight="1" x14ac:dyDescent="0.2">
      <c r="A61" s="183"/>
      <c r="B61" s="29"/>
      <c r="C61" s="199"/>
      <c r="D61" s="200"/>
      <c r="F61" s="67"/>
      <c r="G61" s="67"/>
      <c r="H61" s="67"/>
      <c r="I61" s="6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19685039370078741" footer="0.19685039370078741"/>
  <pageSetup paperSize="9" orientation="portrait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8"/>
  <sheetViews>
    <sheetView zoomScale="90" zoomScaleNormal="90" zoomScalePageLayoutView="75" workbookViewId="0">
      <selection activeCell="B32" sqref="B32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3.5" customHeight="1" x14ac:dyDescent="0.25">
      <c r="A1" s="276" t="s">
        <v>0</v>
      </c>
      <c r="B1" s="285"/>
      <c r="C1" s="285"/>
      <c r="D1" s="285"/>
      <c r="E1" s="183"/>
      <c r="F1" s="183"/>
      <c r="G1" s="183"/>
      <c r="H1" s="183"/>
      <c r="I1" s="183"/>
    </row>
    <row r="2" spans="1:9" s="183" customFormat="1" ht="9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555</v>
      </c>
      <c r="B3" s="286"/>
      <c r="C3" s="286"/>
      <c r="D3" s="286"/>
      <c r="E3" s="173"/>
      <c r="F3" s="173"/>
    </row>
    <row r="4" spans="1:9" s="183" customFormat="1" ht="12" customHeight="1" x14ac:dyDescent="0.25">
      <c r="A4" s="73"/>
      <c r="B4" s="72"/>
      <c r="C4" s="80"/>
      <c r="D4" s="80"/>
      <c r="E4" s="80"/>
    </row>
    <row r="5" spans="1:9" s="183" customFormat="1" ht="14.25" customHeight="1" x14ac:dyDescent="0.25">
      <c r="A5" s="276" t="s">
        <v>554</v>
      </c>
      <c r="B5" s="285"/>
      <c r="C5" s="285"/>
      <c r="D5" s="285"/>
    </row>
    <row r="6" spans="1:9" ht="12" customHeight="1" x14ac:dyDescent="0.25">
      <c r="A6" s="73"/>
      <c r="B6" s="43"/>
      <c r="C6" s="74"/>
      <c r="D6" s="67"/>
      <c r="E6" s="67"/>
    </row>
    <row r="7" spans="1:9" s="43" customFormat="1" ht="15" customHeight="1" x14ac:dyDescent="0.25">
      <c r="A7" s="209" t="s">
        <v>5</v>
      </c>
      <c r="B7" s="209" t="s">
        <v>6</v>
      </c>
      <c r="C7" s="209" t="s">
        <v>2</v>
      </c>
      <c r="D7" s="209" t="s">
        <v>4</v>
      </c>
      <c r="E7" s="114"/>
    </row>
    <row r="8" spans="1:9" s="201" customFormat="1" ht="15" customHeight="1" x14ac:dyDescent="0.2">
      <c r="A8" s="206" t="s">
        <v>9</v>
      </c>
      <c r="B8" s="207" t="s">
        <v>566</v>
      </c>
      <c r="C8" s="208">
        <v>48</v>
      </c>
      <c r="D8" s="208">
        <v>0</v>
      </c>
      <c r="E8" s="172"/>
    </row>
    <row r="9" spans="1:9" ht="12.95" customHeight="1" x14ac:dyDescent="0.2">
      <c r="A9" s="202" t="s">
        <v>433</v>
      </c>
      <c r="B9" s="168" t="s">
        <v>421</v>
      </c>
      <c r="C9" s="166">
        <v>47</v>
      </c>
      <c r="D9" s="166">
        <v>7</v>
      </c>
      <c r="E9" s="173"/>
    </row>
    <row r="10" spans="1:9" ht="12.95" customHeight="1" x14ac:dyDescent="0.2">
      <c r="A10" s="202" t="s">
        <v>434</v>
      </c>
      <c r="B10" s="168" t="s">
        <v>349</v>
      </c>
      <c r="C10" s="166">
        <v>45</v>
      </c>
      <c r="D10" s="166">
        <v>46</v>
      </c>
      <c r="E10" s="173"/>
    </row>
    <row r="11" spans="1:9" ht="12.95" customHeight="1" x14ac:dyDescent="0.2">
      <c r="A11" s="202" t="s">
        <v>435</v>
      </c>
      <c r="B11" s="168" t="s">
        <v>547</v>
      </c>
      <c r="C11" s="166">
        <v>44</v>
      </c>
      <c r="D11" s="166">
        <v>31</v>
      </c>
      <c r="E11" s="173"/>
    </row>
    <row r="12" spans="1:9" ht="12.95" customHeight="1" x14ac:dyDescent="0.2">
      <c r="A12" s="202" t="s">
        <v>436</v>
      </c>
      <c r="B12" s="168" t="s">
        <v>350</v>
      </c>
      <c r="C12" s="166">
        <v>43</v>
      </c>
      <c r="D12" s="166">
        <v>21</v>
      </c>
      <c r="E12" s="173"/>
    </row>
    <row r="13" spans="1:9" ht="12.95" customHeight="1" x14ac:dyDescent="0.2">
      <c r="A13" s="202" t="s">
        <v>475</v>
      </c>
      <c r="B13" s="168" t="s">
        <v>582</v>
      </c>
      <c r="C13" s="166">
        <v>42</v>
      </c>
      <c r="D13" s="166">
        <v>5</v>
      </c>
      <c r="E13" s="173"/>
    </row>
    <row r="14" spans="1:9" ht="12.95" customHeight="1" x14ac:dyDescent="0.2">
      <c r="A14" s="202" t="s">
        <v>437</v>
      </c>
      <c r="B14" s="168" t="s">
        <v>348</v>
      </c>
      <c r="C14" s="166">
        <v>41</v>
      </c>
      <c r="D14" s="166">
        <v>22</v>
      </c>
      <c r="E14" s="173"/>
    </row>
    <row r="15" spans="1:9" ht="12.95" customHeight="1" x14ac:dyDescent="0.2">
      <c r="A15" s="202" t="s">
        <v>476</v>
      </c>
      <c r="B15" s="168" t="s">
        <v>379</v>
      </c>
      <c r="C15" s="166">
        <v>40</v>
      </c>
      <c r="D15" s="166">
        <v>2</v>
      </c>
      <c r="E15" s="173"/>
    </row>
    <row r="16" spans="1:9" ht="12.95" customHeight="1" x14ac:dyDescent="0.2">
      <c r="A16" s="202" t="s">
        <v>502</v>
      </c>
      <c r="B16" s="168" t="s">
        <v>352</v>
      </c>
      <c r="C16" s="166">
        <v>39</v>
      </c>
      <c r="D16" s="166">
        <v>14</v>
      </c>
      <c r="E16" s="173"/>
    </row>
    <row r="17" spans="1:5" ht="12.95" customHeight="1" x14ac:dyDescent="0.2">
      <c r="A17" s="202"/>
      <c r="B17" s="168" t="s">
        <v>393</v>
      </c>
      <c r="C17" s="166">
        <v>39</v>
      </c>
      <c r="D17" s="166">
        <v>9</v>
      </c>
      <c r="E17" s="173"/>
    </row>
    <row r="18" spans="1:5" ht="12.95" customHeight="1" x14ac:dyDescent="0.2">
      <c r="A18" s="202"/>
      <c r="B18" s="168" t="s">
        <v>374</v>
      </c>
      <c r="C18" s="166">
        <v>39</v>
      </c>
      <c r="D18" s="166">
        <v>3</v>
      </c>
      <c r="E18" s="173"/>
    </row>
    <row r="19" spans="1:5" ht="12.95" customHeight="1" x14ac:dyDescent="0.2">
      <c r="A19" s="202"/>
      <c r="B19" s="168" t="s">
        <v>376</v>
      </c>
      <c r="C19" s="166">
        <v>39</v>
      </c>
      <c r="D19" s="166">
        <v>2</v>
      </c>
      <c r="E19" s="173"/>
    </row>
    <row r="20" spans="1:5" ht="12.95" customHeight="1" x14ac:dyDescent="0.2">
      <c r="A20" s="202" t="s">
        <v>478</v>
      </c>
      <c r="B20" s="168" t="s">
        <v>357</v>
      </c>
      <c r="C20" s="166">
        <v>38</v>
      </c>
      <c r="D20" s="166">
        <v>4</v>
      </c>
      <c r="E20" s="173"/>
    </row>
    <row r="21" spans="1:5" ht="12.95" customHeight="1" x14ac:dyDescent="0.2">
      <c r="A21" s="202" t="s">
        <v>440</v>
      </c>
      <c r="B21" s="168" t="s">
        <v>518</v>
      </c>
      <c r="C21" s="166">
        <v>37</v>
      </c>
      <c r="D21" s="166">
        <v>10</v>
      </c>
      <c r="E21" s="173"/>
    </row>
    <row r="22" spans="1:5" ht="12.95" customHeight="1" x14ac:dyDescent="0.2">
      <c r="A22" s="202" t="s">
        <v>441</v>
      </c>
      <c r="B22" s="168" t="s">
        <v>361</v>
      </c>
      <c r="C22" s="166">
        <v>36</v>
      </c>
      <c r="D22" s="166">
        <v>1</v>
      </c>
      <c r="E22" s="173"/>
    </row>
    <row r="23" spans="1:5" ht="12.95" customHeight="1" x14ac:dyDescent="0.2">
      <c r="A23" s="202" t="s">
        <v>442</v>
      </c>
      <c r="B23" s="168" t="s">
        <v>420</v>
      </c>
      <c r="C23" s="166">
        <v>35</v>
      </c>
      <c r="D23" s="166">
        <v>9</v>
      </c>
      <c r="E23" s="173"/>
    </row>
    <row r="24" spans="1:5" ht="12.95" customHeight="1" x14ac:dyDescent="0.2">
      <c r="A24" s="202"/>
      <c r="B24" s="168" t="s">
        <v>471</v>
      </c>
      <c r="C24" s="166">
        <v>35</v>
      </c>
      <c r="D24" s="166">
        <v>2</v>
      </c>
      <c r="E24" s="173"/>
    </row>
    <row r="25" spans="1:5" ht="12.95" customHeight="1" x14ac:dyDescent="0.2">
      <c r="A25" s="202" t="s">
        <v>479</v>
      </c>
      <c r="B25" s="168" t="s">
        <v>363</v>
      </c>
      <c r="C25" s="166">
        <v>33</v>
      </c>
      <c r="D25" s="166">
        <v>4</v>
      </c>
      <c r="E25" s="173"/>
    </row>
    <row r="26" spans="1:5" ht="12.95" customHeight="1" x14ac:dyDescent="0.2">
      <c r="A26" s="202" t="s">
        <v>444</v>
      </c>
      <c r="B26" s="168" t="s">
        <v>365</v>
      </c>
      <c r="C26" s="166">
        <v>32</v>
      </c>
      <c r="D26" s="166">
        <v>3</v>
      </c>
      <c r="E26" s="173"/>
    </row>
    <row r="27" spans="1:5" ht="12.95" customHeight="1" x14ac:dyDescent="0.2">
      <c r="A27" s="202" t="s">
        <v>445</v>
      </c>
      <c r="B27" s="168" t="s">
        <v>356</v>
      </c>
      <c r="C27" s="166">
        <v>29</v>
      </c>
      <c r="D27" s="166">
        <v>12</v>
      </c>
      <c r="E27" s="173"/>
    </row>
    <row r="28" spans="1:5" ht="12.95" customHeight="1" x14ac:dyDescent="0.2">
      <c r="A28" s="202" t="s">
        <v>480</v>
      </c>
      <c r="B28" s="168" t="s">
        <v>371</v>
      </c>
      <c r="C28" s="166">
        <v>28</v>
      </c>
      <c r="D28" s="166">
        <v>1</v>
      </c>
      <c r="E28" s="173"/>
    </row>
    <row r="29" spans="1:5" ht="12.95" customHeight="1" x14ac:dyDescent="0.2">
      <c r="A29" s="202" t="s">
        <v>446</v>
      </c>
      <c r="B29" s="168" t="s">
        <v>564</v>
      </c>
      <c r="C29" s="166">
        <v>27</v>
      </c>
      <c r="D29" s="166">
        <v>15</v>
      </c>
      <c r="E29" s="173"/>
    </row>
    <row r="30" spans="1:5" ht="12.95" customHeight="1" x14ac:dyDescent="0.2">
      <c r="A30" s="202" t="s">
        <v>447</v>
      </c>
      <c r="B30" s="168" t="s">
        <v>469</v>
      </c>
      <c r="C30" s="166">
        <v>26</v>
      </c>
      <c r="D30" s="166">
        <v>0</v>
      </c>
      <c r="E30" s="173"/>
    </row>
    <row r="31" spans="1:5" ht="12.95" customHeight="1" x14ac:dyDescent="0.2">
      <c r="A31" s="202" t="s">
        <v>481</v>
      </c>
      <c r="B31" s="168" t="s">
        <v>358</v>
      </c>
      <c r="C31" s="166">
        <v>25</v>
      </c>
      <c r="D31" s="166">
        <v>6</v>
      </c>
      <c r="E31" s="173"/>
    </row>
    <row r="32" spans="1:5" ht="12.95" customHeight="1" x14ac:dyDescent="0.2">
      <c r="A32" s="202"/>
      <c r="B32" s="168" t="s">
        <v>538</v>
      </c>
      <c r="C32" s="166">
        <v>25</v>
      </c>
      <c r="D32" s="166">
        <v>6</v>
      </c>
      <c r="E32" s="173"/>
    </row>
    <row r="33" spans="1:5" ht="12.95" customHeight="1" x14ac:dyDescent="0.2">
      <c r="A33" s="202" t="s">
        <v>448</v>
      </c>
      <c r="B33" s="168" t="s">
        <v>369</v>
      </c>
      <c r="C33" s="166">
        <v>21</v>
      </c>
      <c r="D33" s="166">
        <v>5</v>
      </c>
      <c r="E33" s="173"/>
    </row>
    <row r="34" spans="1:5" ht="12.95" customHeight="1" x14ac:dyDescent="0.2">
      <c r="A34" s="202" t="s">
        <v>449</v>
      </c>
      <c r="B34" s="168" t="s">
        <v>360</v>
      </c>
      <c r="C34" s="166">
        <v>19</v>
      </c>
      <c r="D34" s="166">
        <v>26</v>
      </c>
      <c r="E34" s="173"/>
    </row>
    <row r="35" spans="1:5" ht="12.95" customHeight="1" x14ac:dyDescent="0.2">
      <c r="A35" s="202"/>
      <c r="B35" s="168" t="s">
        <v>556</v>
      </c>
      <c r="C35" s="166">
        <v>19</v>
      </c>
      <c r="D35" s="166">
        <v>8</v>
      </c>
      <c r="E35" s="173"/>
    </row>
    <row r="36" spans="1:5" ht="12.95" customHeight="1" x14ac:dyDescent="0.2">
      <c r="A36" s="202" t="s">
        <v>451</v>
      </c>
      <c r="B36" s="168" t="s">
        <v>364</v>
      </c>
      <c r="C36" s="166">
        <v>16</v>
      </c>
      <c r="D36" s="166">
        <v>23</v>
      </c>
      <c r="E36" s="173"/>
    </row>
    <row r="37" spans="1:5" ht="12.95" customHeight="1" x14ac:dyDescent="0.2">
      <c r="A37" s="202" t="s">
        <v>452</v>
      </c>
      <c r="B37" s="168" t="s">
        <v>359</v>
      </c>
      <c r="C37" s="166">
        <v>15</v>
      </c>
      <c r="D37" s="166">
        <v>5</v>
      </c>
      <c r="E37" s="173"/>
    </row>
    <row r="38" spans="1:5" ht="12.95" customHeight="1" x14ac:dyDescent="0.2">
      <c r="A38" s="202"/>
      <c r="B38" s="168" t="s">
        <v>396</v>
      </c>
      <c r="C38" s="166">
        <v>15</v>
      </c>
      <c r="D38" s="166">
        <v>3</v>
      </c>
      <c r="E38" s="173"/>
    </row>
    <row r="39" spans="1:5" ht="12.95" customHeight="1" x14ac:dyDescent="0.2">
      <c r="A39" s="202" t="s">
        <v>483</v>
      </c>
      <c r="B39" s="168" t="s">
        <v>560</v>
      </c>
      <c r="C39" s="166">
        <v>13</v>
      </c>
      <c r="D39" s="166">
        <v>1</v>
      </c>
      <c r="E39" s="173"/>
    </row>
    <row r="40" spans="1:5" ht="12.95" customHeight="1" x14ac:dyDescent="0.2">
      <c r="A40" s="202"/>
      <c r="B40" s="168" t="s">
        <v>535</v>
      </c>
      <c r="C40" s="166">
        <v>13</v>
      </c>
      <c r="D40" s="166">
        <v>0</v>
      </c>
      <c r="E40" s="183"/>
    </row>
    <row r="41" spans="1:5" ht="12.95" customHeight="1" x14ac:dyDescent="0.2">
      <c r="A41" s="202" t="s">
        <v>455</v>
      </c>
      <c r="B41" s="168" t="s">
        <v>559</v>
      </c>
      <c r="C41" s="166">
        <v>12</v>
      </c>
      <c r="D41" s="166">
        <v>1</v>
      </c>
      <c r="E41" s="183"/>
    </row>
    <row r="42" spans="1:5" ht="12.95" customHeight="1" x14ac:dyDescent="0.2">
      <c r="A42" s="210" t="s">
        <v>484</v>
      </c>
      <c r="B42" s="168" t="s">
        <v>520</v>
      </c>
      <c r="C42" s="166">
        <v>11</v>
      </c>
      <c r="D42" s="166">
        <v>4</v>
      </c>
      <c r="E42" s="183"/>
    </row>
    <row r="43" spans="1:5" ht="12.95" customHeight="1" x14ac:dyDescent="0.2">
      <c r="A43" s="202"/>
      <c r="B43" s="168" t="s">
        <v>561</v>
      </c>
      <c r="C43" s="166">
        <v>11</v>
      </c>
      <c r="D43" s="166">
        <v>1</v>
      </c>
    </row>
    <row r="44" spans="1:5" ht="12.95" customHeight="1" x14ac:dyDescent="0.2">
      <c r="A44" s="202" t="s">
        <v>486</v>
      </c>
      <c r="B44" s="168" t="s">
        <v>381</v>
      </c>
      <c r="C44" s="166">
        <v>8</v>
      </c>
      <c r="D44" s="166">
        <v>1</v>
      </c>
    </row>
    <row r="45" spans="1:5" ht="12.95" customHeight="1" x14ac:dyDescent="0.2">
      <c r="A45" s="202" t="s">
        <v>456</v>
      </c>
      <c r="B45" s="168" t="s">
        <v>565</v>
      </c>
      <c r="C45" s="166">
        <v>7</v>
      </c>
      <c r="D45" s="166">
        <v>0</v>
      </c>
    </row>
    <row r="46" spans="1:5" ht="12.95" customHeight="1" x14ac:dyDescent="0.2">
      <c r="A46" s="202" t="s">
        <v>457</v>
      </c>
      <c r="B46" s="168" t="s">
        <v>394</v>
      </c>
      <c r="C46" s="166">
        <v>6</v>
      </c>
      <c r="D46" s="166">
        <v>1</v>
      </c>
    </row>
    <row r="47" spans="1:5" ht="12.95" customHeight="1" x14ac:dyDescent="0.2">
      <c r="A47" s="202" t="s">
        <v>487</v>
      </c>
      <c r="B47" s="168" t="s">
        <v>558</v>
      </c>
      <c r="C47" s="166">
        <v>5</v>
      </c>
      <c r="D47" s="166">
        <v>0</v>
      </c>
    </row>
    <row r="48" spans="1:5" ht="12.95" customHeight="1" x14ac:dyDescent="0.2">
      <c r="A48" s="202" t="s">
        <v>458</v>
      </c>
      <c r="B48" s="168" t="s">
        <v>557</v>
      </c>
      <c r="C48" s="166">
        <v>3</v>
      </c>
      <c r="D48" s="166">
        <v>0</v>
      </c>
    </row>
    <row r="49" spans="1:9" ht="12.95" customHeight="1" x14ac:dyDescent="0.2">
      <c r="A49" s="202"/>
      <c r="B49" s="168" t="s">
        <v>426</v>
      </c>
      <c r="C49" s="166">
        <v>3</v>
      </c>
      <c r="D49" s="166">
        <v>0</v>
      </c>
    </row>
    <row r="50" spans="1:9" ht="12.95" customHeight="1" x14ac:dyDescent="0.2">
      <c r="A50" s="202" t="s">
        <v>459</v>
      </c>
      <c r="B50" s="168" t="s">
        <v>562</v>
      </c>
      <c r="C50" s="166">
        <v>2</v>
      </c>
      <c r="D50" s="166">
        <v>0</v>
      </c>
    </row>
    <row r="51" spans="1:9" ht="12.95" customHeight="1" x14ac:dyDescent="0.2">
      <c r="A51" s="202"/>
      <c r="B51" s="168" t="s">
        <v>549</v>
      </c>
      <c r="C51" s="166">
        <v>2</v>
      </c>
      <c r="D51" s="166">
        <v>0</v>
      </c>
    </row>
    <row r="52" spans="1:9" ht="12.95" customHeight="1" x14ac:dyDescent="0.2">
      <c r="A52" s="202" t="s">
        <v>488</v>
      </c>
      <c r="B52" s="168" t="s">
        <v>563</v>
      </c>
      <c r="C52" s="166">
        <v>1</v>
      </c>
      <c r="D52" s="166">
        <v>0</v>
      </c>
    </row>
    <row r="53" spans="1:9" ht="12.95" customHeight="1" x14ac:dyDescent="0.2">
      <c r="A53" s="202"/>
      <c r="B53" s="168" t="s">
        <v>380</v>
      </c>
      <c r="C53" s="166">
        <v>1</v>
      </c>
      <c r="D53" s="166">
        <v>0</v>
      </c>
    </row>
    <row r="54" spans="1:9" ht="12.95" customHeight="1" x14ac:dyDescent="0.2">
      <c r="A54" s="202"/>
      <c r="B54" s="204"/>
      <c r="C54" s="166"/>
      <c r="D54" s="166"/>
    </row>
    <row r="55" spans="1:9" ht="12.95" customHeight="1" thickBot="1" x14ac:dyDescent="0.25">
      <c r="A55" s="203"/>
      <c r="B55" s="204"/>
      <c r="C55" s="205"/>
      <c r="D55" s="205"/>
    </row>
    <row r="56" spans="1:9" s="80" customFormat="1" ht="15" customHeight="1" x14ac:dyDescent="0.2">
      <c r="A56" s="192">
        <f>COUNTIF(C8:C54,"&gt;0")</f>
        <v>46</v>
      </c>
      <c r="B56" s="193" t="s">
        <v>60</v>
      </c>
      <c r="C56" s="194" t="s">
        <v>299</v>
      </c>
      <c r="D56" s="195">
        <f>SUM(D8:D55)</f>
        <v>314</v>
      </c>
      <c r="F56" s="67"/>
      <c r="G56" s="67"/>
      <c r="H56" s="67"/>
      <c r="I56" s="67"/>
    </row>
    <row r="57" spans="1:9" s="80" customFormat="1" ht="15" customHeight="1" thickBot="1" x14ac:dyDescent="0.25">
      <c r="A57" s="196">
        <f>SUM(C8:C54)/A56</f>
        <v>24.239130434782609</v>
      </c>
      <c r="B57" s="197" t="s">
        <v>523</v>
      </c>
      <c r="C57" s="17"/>
      <c r="D57" s="198"/>
      <c r="F57" s="67"/>
      <c r="G57" s="67"/>
      <c r="H57" s="67"/>
      <c r="I57" s="67"/>
    </row>
    <row r="58" spans="1:9" s="80" customFormat="1" ht="12.2" customHeight="1" x14ac:dyDescent="0.2">
      <c r="A58" s="183"/>
      <c r="B58" s="29"/>
      <c r="C58" s="199"/>
      <c r="D58" s="200"/>
      <c r="F58" s="67"/>
      <c r="G58" s="67"/>
      <c r="H58" s="67"/>
      <c r="I58" s="6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19685039370078741" footer="0.19685039370078741"/>
  <pageSetup paperSize="9" orientation="portrait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0"/>
  <sheetViews>
    <sheetView zoomScale="90" zoomScaleNormal="90" zoomScalePageLayoutView="75" workbookViewId="0">
      <selection activeCell="A59" sqref="A59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3.5" customHeight="1" x14ac:dyDescent="0.25">
      <c r="A1" s="276" t="s">
        <v>0</v>
      </c>
      <c r="B1" s="285"/>
      <c r="C1" s="285"/>
      <c r="D1" s="285"/>
      <c r="E1" s="183"/>
      <c r="F1" s="183"/>
      <c r="G1" s="183"/>
      <c r="H1" s="183"/>
      <c r="I1" s="183"/>
    </row>
    <row r="2" spans="1:9" s="183" customFormat="1" ht="9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583</v>
      </c>
      <c r="B3" s="286"/>
      <c r="C3" s="286"/>
      <c r="D3" s="286"/>
      <c r="E3" s="173"/>
      <c r="F3" s="173"/>
    </row>
    <row r="4" spans="1:9" s="183" customFormat="1" ht="12" customHeight="1" x14ac:dyDescent="0.25">
      <c r="A4" s="73"/>
      <c r="B4" s="72"/>
      <c r="C4" s="80"/>
      <c r="D4" s="80"/>
      <c r="E4" s="80"/>
    </row>
    <row r="5" spans="1:9" s="183" customFormat="1" ht="14.25" customHeight="1" x14ac:dyDescent="0.25">
      <c r="A5" s="276" t="s">
        <v>584</v>
      </c>
      <c r="B5" s="285"/>
      <c r="C5" s="285"/>
      <c r="D5" s="285"/>
    </row>
    <row r="6" spans="1:9" ht="12" customHeight="1" x14ac:dyDescent="0.25">
      <c r="A6" s="73"/>
      <c r="B6" s="43"/>
      <c r="C6" s="74"/>
      <c r="D6" s="67"/>
      <c r="E6" s="67"/>
    </row>
    <row r="7" spans="1:9" s="43" customFormat="1" ht="15" customHeight="1" x14ac:dyDescent="0.25">
      <c r="A7" s="209" t="s">
        <v>5</v>
      </c>
      <c r="B7" s="209" t="s">
        <v>6</v>
      </c>
      <c r="C7" s="209" t="s">
        <v>2</v>
      </c>
      <c r="D7" s="209" t="s">
        <v>4</v>
      </c>
      <c r="E7" s="114"/>
    </row>
    <row r="8" spans="1:9" s="201" customFormat="1" ht="15" customHeight="1" x14ac:dyDescent="0.2">
      <c r="A8" s="206" t="s">
        <v>9</v>
      </c>
      <c r="B8" s="207" t="s">
        <v>585</v>
      </c>
      <c r="C8" s="208">
        <v>48</v>
      </c>
      <c r="D8" s="208">
        <v>3</v>
      </c>
      <c r="E8" s="172"/>
    </row>
    <row r="9" spans="1:9" ht="13.5" customHeight="1" x14ac:dyDescent="0.2">
      <c r="A9" s="202" t="s">
        <v>433</v>
      </c>
      <c r="B9" s="168" t="s">
        <v>349</v>
      </c>
      <c r="C9" s="166">
        <v>47</v>
      </c>
      <c r="D9" s="166">
        <v>33</v>
      </c>
      <c r="E9" s="173"/>
    </row>
    <row r="10" spans="1:9" ht="13.5" customHeight="1" x14ac:dyDescent="0.2">
      <c r="A10" s="202"/>
      <c r="B10" s="168" t="s">
        <v>421</v>
      </c>
      <c r="C10" s="166">
        <v>47</v>
      </c>
      <c r="D10" s="166">
        <v>6</v>
      </c>
      <c r="E10" s="173"/>
    </row>
    <row r="11" spans="1:9" ht="13.5" customHeight="1" x14ac:dyDescent="0.2">
      <c r="A11" s="202" t="s">
        <v>435</v>
      </c>
      <c r="B11" s="168" t="s">
        <v>566</v>
      </c>
      <c r="C11" s="166">
        <v>46</v>
      </c>
      <c r="D11" s="166">
        <v>0</v>
      </c>
      <c r="E11" s="173"/>
    </row>
    <row r="12" spans="1:9" ht="13.5" customHeight="1" x14ac:dyDescent="0.2">
      <c r="A12" s="202" t="s">
        <v>436</v>
      </c>
      <c r="B12" s="168" t="s">
        <v>379</v>
      </c>
      <c r="C12" s="166">
        <v>42</v>
      </c>
      <c r="D12" s="166">
        <v>12</v>
      </c>
      <c r="E12" s="173"/>
    </row>
    <row r="13" spans="1:9" ht="13.5" customHeight="1" x14ac:dyDescent="0.2">
      <c r="A13" s="202" t="s">
        <v>475</v>
      </c>
      <c r="B13" s="168" t="s">
        <v>376</v>
      </c>
      <c r="C13" s="166">
        <v>41</v>
      </c>
      <c r="D13" s="166">
        <v>2</v>
      </c>
      <c r="E13" s="173"/>
    </row>
    <row r="14" spans="1:9" ht="13.5" customHeight="1" x14ac:dyDescent="0.2">
      <c r="A14" s="202" t="s">
        <v>437</v>
      </c>
      <c r="B14" s="168" t="s">
        <v>393</v>
      </c>
      <c r="C14" s="166">
        <v>39</v>
      </c>
      <c r="D14" s="166">
        <v>10</v>
      </c>
      <c r="E14" s="173"/>
    </row>
    <row r="15" spans="1:9" ht="13.5" customHeight="1" x14ac:dyDescent="0.2">
      <c r="A15" s="202" t="s">
        <v>476</v>
      </c>
      <c r="B15" s="168" t="s">
        <v>352</v>
      </c>
      <c r="C15" s="166">
        <v>37</v>
      </c>
      <c r="D15" s="166">
        <v>10</v>
      </c>
      <c r="E15" s="173"/>
    </row>
    <row r="16" spans="1:9" ht="13.5" customHeight="1" x14ac:dyDescent="0.2">
      <c r="A16" s="202" t="s">
        <v>502</v>
      </c>
      <c r="B16" s="168" t="s">
        <v>471</v>
      </c>
      <c r="C16" s="166">
        <v>36</v>
      </c>
      <c r="D16" s="166">
        <v>4</v>
      </c>
      <c r="E16" s="173"/>
    </row>
    <row r="17" spans="1:5" ht="13.5" customHeight="1" x14ac:dyDescent="0.2">
      <c r="A17" s="202"/>
      <c r="B17" s="168" t="s">
        <v>557</v>
      </c>
      <c r="C17" s="166">
        <v>36</v>
      </c>
      <c r="D17" s="166">
        <v>0</v>
      </c>
      <c r="E17" s="173"/>
    </row>
    <row r="18" spans="1:5" ht="13.5" customHeight="1" x14ac:dyDescent="0.2">
      <c r="A18" s="202" t="s">
        <v>438</v>
      </c>
      <c r="B18" s="168" t="s">
        <v>556</v>
      </c>
      <c r="C18" s="166">
        <v>35</v>
      </c>
      <c r="D18" s="166">
        <v>5</v>
      </c>
      <c r="E18" s="173"/>
    </row>
    <row r="19" spans="1:5" ht="13.5" customHeight="1" x14ac:dyDescent="0.2">
      <c r="A19" s="202" t="s">
        <v>439</v>
      </c>
      <c r="B19" s="168" t="s">
        <v>348</v>
      </c>
      <c r="C19" s="166">
        <v>34</v>
      </c>
      <c r="D19" s="166">
        <v>26</v>
      </c>
      <c r="E19" s="173"/>
    </row>
    <row r="20" spans="1:5" ht="13.5" customHeight="1" x14ac:dyDescent="0.2">
      <c r="A20" s="202"/>
      <c r="B20" s="168" t="s">
        <v>561</v>
      </c>
      <c r="C20" s="166">
        <v>34</v>
      </c>
      <c r="D20" s="166">
        <v>0</v>
      </c>
      <c r="E20" s="173"/>
    </row>
    <row r="21" spans="1:5" ht="13.5" customHeight="1" x14ac:dyDescent="0.2">
      <c r="A21" s="202" t="s">
        <v>440</v>
      </c>
      <c r="B21" s="168" t="s">
        <v>358</v>
      </c>
      <c r="C21" s="166">
        <v>32</v>
      </c>
      <c r="D21" s="166">
        <v>3</v>
      </c>
      <c r="E21" s="173"/>
    </row>
    <row r="22" spans="1:5" ht="13.5" customHeight="1" x14ac:dyDescent="0.2">
      <c r="A22" s="202" t="s">
        <v>441</v>
      </c>
      <c r="B22" s="168" t="s">
        <v>518</v>
      </c>
      <c r="C22" s="166">
        <v>31</v>
      </c>
      <c r="D22" s="166">
        <v>23</v>
      </c>
      <c r="E22" s="173"/>
    </row>
    <row r="23" spans="1:5" ht="13.5" customHeight="1" x14ac:dyDescent="0.2">
      <c r="A23" s="202" t="s">
        <v>442</v>
      </c>
      <c r="B23" s="168" t="s">
        <v>564</v>
      </c>
      <c r="C23" s="166">
        <v>30</v>
      </c>
      <c r="D23" s="166">
        <v>10</v>
      </c>
      <c r="E23" s="173"/>
    </row>
    <row r="24" spans="1:5" ht="13.5" customHeight="1" x14ac:dyDescent="0.2">
      <c r="A24" s="202"/>
      <c r="B24" s="168" t="s">
        <v>541</v>
      </c>
      <c r="C24" s="166">
        <v>30</v>
      </c>
      <c r="D24" s="166">
        <v>3</v>
      </c>
      <c r="E24" s="173"/>
    </row>
    <row r="25" spans="1:5" ht="13.5" customHeight="1" x14ac:dyDescent="0.2">
      <c r="A25" s="202"/>
      <c r="B25" s="168" t="s">
        <v>520</v>
      </c>
      <c r="C25" s="166">
        <v>30</v>
      </c>
      <c r="D25" s="166">
        <v>1</v>
      </c>
      <c r="E25" s="173"/>
    </row>
    <row r="26" spans="1:5" ht="13.5" customHeight="1" x14ac:dyDescent="0.2">
      <c r="A26" s="202"/>
      <c r="B26" s="168" t="s">
        <v>582</v>
      </c>
      <c r="C26" s="166">
        <v>30</v>
      </c>
      <c r="D26" s="166">
        <v>1</v>
      </c>
      <c r="E26" s="173"/>
    </row>
    <row r="27" spans="1:5" ht="13.5" customHeight="1" x14ac:dyDescent="0.2">
      <c r="A27" s="202" t="s">
        <v>445</v>
      </c>
      <c r="B27" s="168" t="s">
        <v>360</v>
      </c>
      <c r="C27" s="166">
        <v>29</v>
      </c>
      <c r="D27" s="166">
        <v>42</v>
      </c>
      <c r="E27" s="173"/>
    </row>
    <row r="28" spans="1:5" ht="13.5" customHeight="1" x14ac:dyDescent="0.2">
      <c r="A28" s="202"/>
      <c r="B28" s="168" t="s">
        <v>547</v>
      </c>
      <c r="C28" s="166">
        <v>29</v>
      </c>
      <c r="D28" s="166">
        <v>3</v>
      </c>
      <c r="E28" s="173"/>
    </row>
    <row r="29" spans="1:5" ht="13.5" customHeight="1" x14ac:dyDescent="0.2">
      <c r="A29" s="202"/>
      <c r="B29" s="168" t="s">
        <v>363</v>
      </c>
      <c r="C29" s="166">
        <v>29</v>
      </c>
      <c r="D29" s="166">
        <v>2</v>
      </c>
      <c r="E29" s="173"/>
    </row>
    <row r="30" spans="1:5" ht="13.5" customHeight="1" x14ac:dyDescent="0.2">
      <c r="A30" s="202" t="s">
        <v>447</v>
      </c>
      <c r="B30" s="168" t="s">
        <v>538</v>
      </c>
      <c r="C30" s="166">
        <v>28</v>
      </c>
      <c r="D30" s="166">
        <v>4</v>
      </c>
      <c r="E30" s="173"/>
    </row>
    <row r="31" spans="1:5" ht="13.5" customHeight="1" x14ac:dyDescent="0.2">
      <c r="A31" s="202" t="s">
        <v>481</v>
      </c>
      <c r="B31" s="168" t="s">
        <v>371</v>
      </c>
      <c r="C31" s="166">
        <v>27</v>
      </c>
      <c r="D31" s="166">
        <v>2</v>
      </c>
      <c r="E31" s="173"/>
    </row>
    <row r="32" spans="1:5" ht="13.5" customHeight="1" x14ac:dyDescent="0.2">
      <c r="A32" s="202" t="s">
        <v>482</v>
      </c>
      <c r="B32" s="168" t="s">
        <v>560</v>
      </c>
      <c r="C32" s="166">
        <v>26</v>
      </c>
      <c r="D32" s="166">
        <v>2</v>
      </c>
      <c r="E32" s="173"/>
    </row>
    <row r="33" spans="1:5" ht="13.5" customHeight="1" x14ac:dyDescent="0.2">
      <c r="A33" s="202"/>
      <c r="B33" s="168" t="s">
        <v>357</v>
      </c>
      <c r="C33" s="166">
        <v>26</v>
      </c>
      <c r="D33" s="166">
        <v>1</v>
      </c>
      <c r="E33" s="173"/>
    </row>
    <row r="34" spans="1:5" ht="13.5" customHeight="1" x14ac:dyDescent="0.2">
      <c r="A34" s="202" t="s">
        <v>449</v>
      </c>
      <c r="B34" s="168" t="s">
        <v>588</v>
      </c>
      <c r="C34" s="166">
        <v>25</v>
      </c>
      <c r="D34" s="166">
        <v>2</v>
      </c>
      <c r="E34" s="173"/>
    </row>
    <row r="35" spans="1:5" ht="13.5" customHeight="1" x14ac:dyDescent="0.2">
      <c r="A35" s="202"/>
      <c r="B35" s="168" t="s">
        <v>365</v>
      </c>
      <c r="C35" s="166">
        <v>25</v>
      </c>
      <c r="D35" s="166">
        <v>1</v>
      </c>
      <c r="E35" s="173"/>
    </row>
    <row r="36" spans="1:5" ht="13.5" customHeight="1" x14ac:dyDescent="0.2">
      <c r="A36" s="202" t="s">
        <v>451</v>
      </c>
      <c r="B36" s="168" t="s">
        <v>369</v>
      </c>
      <c r="C36" s="166">
        <v>24</v>
      </c>
      <c r="D36" s="166">
        <v>0</v>
      </c>
      <c r="E36" s="173"/>
    </row>
    <row r="37" spans="1:5" ht="13.5" customHeight="1" x14ac:dyDescent="0.2">
      <c r="A37" s="202" t="s">
        <v>452</v>
      </c>
      <c r="B37" s="168" t="s">
        <v>361</v>
      </c>
      <c r="C37" s="166">
        <v>22</v>
      </c>
      <c r="D37" s="166">
        <v>0</v>
      </c>
      <c r="E37" s="173"/>
    </row>
    <row r="38" spans="1:5" ht="13.5" customHeight="1" x14ac:dyDescent="0.2">
      <c r="A38" s="202" t="s">
        <v>453</v>
      </c>
      <c r="B38" s="168" t="s">
        <v>558</v>
      </c>
      <c r="C38" s="166">
        <v>21</v>
      </c>
      <c r="D38" s="166">
        <v>1</v>
      </c>
      <c r="E38" s="173"/>
    </row>
    <row r="39" spans="1:5" ht="13.5" customHeight="1" x14ac:dyDescent="0.2">
      <c r="A39" s="202" t="s">
        <v>483</v>
      </c>
      <c r="B39" s="168" t="s">
        <v>589</v>
      </c>
      <c r="C39" s="166">
        <v>19</v>
      </c>
      <c r="D39" s="166">
        <v>1</v>
      </c>
      <c r="E39" s="173"/>
    </row>
    <row r="40" spans="1:5" ht="13.5" customHeight="1" x14ac:dyDescent="0.2">
      <c r="A40" s="202"/>
      <c r="B40" s="168" t="s">
        <v>377</v>
      </c>
      <c r="C40" s="166">
        <v>19</v>
      </c>
      <c r="D40" s="166">
        <v>1</v>
      </c>
      <c r="E40" s="173"/>
    </row>
    <row r="41" spans="1:5" ht="13.5" customHeight="1" x14ac:dyDescent="0.2">
      <c r="A41" s="202" t="s">
        <v>455</v>
      </c>
      <c r="B41" s="168" t="s">
        <v>466</v>
      </c>
      <c r="C41" s="166">
        <v>17</v>
      </c>
      <c r="D41" s="166">
        <v>0</v>
      </c>
      <c r="E41" s="173"/>
    </row>
    <row r="42" spans="1:5" ht="13.5" customHeight="1" x14ac:dyDescent="0.2">
      <c r="A42" s="202" t="s">
        <v>484</v>
      </c>
      <c r="B42" s="168" t="s">
        <v>469</v>
      </c>
      <c r="C42" s="166">
        <v>14</v>
      </c>
      <c r="D42" s="166">
        <v>0</v>
      </c>
      <c r="E42" s="173"/>
    </row>
    <row r="43" spans="1:5" ht="13.5" customHeight="1" x14ac:dyDescent="0.2">
      <c r="A43" s="202" t="s">
        <v>485</v>
      </c>
      <c r="B43" s="168" t="s">
        <v>426</v>
      </c>
      <c r="C43" s="166">
        <v>12</v>
      </c>
      <c r="D43" s="166">
        <v>0</v>
      </c>
      <c r="E43" s="183"/>
    </row>
    <row r="44" spans="1:5" ht="13.5" customHeight="1" x14ac:dyDescent="0.2">
      <c r="A44" s="202" t="s">
        <v>486</v>
      </c>
      <c r="B44" s="168" t="s">
        <v>590</v>
      </c>
      <c r="C44" s="166">
        <v>11</v>
      </c>
      <c r="D44" s="166">
        <v>1</v>
      </c>
      <c r="E44" s="183"/>
    </row>
    <row r="45" spans="1:5" ht="13.5" customHeight="1" x14ac:dyDescent="0.2">
      <c r="A45" s="210"/>
      <c r="B45" s="168" t="s">
        <v>395</v>
      </c>
      <c r="C45" s="166">
        <v>11</v>
      </c>
      <c r="D45" s="166">
        <v>0</v>
      </c>
      <c r="E45" s="183"/>
    </row>
    <row r="46" spans="1:5" ht="13.5" customHeight="1" x14ac:dyDescent="0.2">
      <c r="A46" s="202" t="s">
        <v>457</v>
      </c>
      <c r="B46" s="168" t="s">
        <v>364</v>
      </c>
      <c r="C46" s="166">
        <v>8</v>
      </c>
      <c r="D46" s="166">
        <v>4</v>
      </c>
    </row>
    <row r="47" spans="1:5" ht="13.5" customHeight="1" x14ac:dyDescent="0.2">
      <c r="A47" s="202" t="s">
        <v>487</v>
      </c>
      <c r="B47" s="168" t="s">
        <v>396</v>
      </c>
      <c r="C47" s="166">
        <v>7</v>
      </c>
      <c r="D47" s="166">
        <v>0</v>
      </c>
    </row>
    <row r="48" spans="1:5" ht="13.5" customHeight="1" x14ac:dyDescent="0.2">
      <c r="A48" s="202" t="s">
        <v>458</v>
      </c>
      <c r="B48" s="168" t="s">
        <v>559</v>
      </c>
      <c r="C48" s="166">
        <v>6</v>
      </c>
      <c r="D48" s="166">
        <v>0</v>
      </c>
    </row>
    <row r="49" spans="1:9" ht="13.5" customHeight="1" x14ac:dyDescent="0.2">
      <c r="A49" s="202"/>
      <c r="B49" s="168" t="s">
        <v>356</v>
      </c>
      <c r="C49" s="166">
        <v>6</v>
      </c>
      <c r="D49" s="166">
        <v>0</v>
      </c>
    </row>
    <row r="50" spans="1:9" ht="13.5" customHeight="1" x14ac:dyDescent="0.2">
      <c r="A50" s="202" t="s">
        <v>459</v>
      </c>
      <c r="B50" s="168" t="s">
        <v>586</v>
      </c>
      <c r="C50" s="166">
        <v>4</v>
      </c>
      <c r="D50" s="166">
        <v>1</v>
      </c>
    </row>
    <row r="51" spans="1:9" ht="13.5" customHeight="1" x14ac:dyDescent="0.2">
      <c r="A51" s="202" t="s">
        <v>460</v>
      </c>
      <c r="B51" s="168" t="s">
        <v>592</v>
      </c>
      <c r="C51" s="166">
        <v>2</v>
      </c>
      <c r="D51" s="166">
        <v>0</v>
      </c>
    </row>
    <row r="52" spans="1:9" ht="13.5" customHeight="1" x14ac:dyDescent="0.2">
      <c r="A52" s="202"/>
      <c r="B52" s="168" t="s">
        <v>380</v>
      </c>
      <c r="C52" s="166">
        <v>2</v>
      </c>
      <c r="D52" s="166">
        <v>0</v>
      </c>
    </row>
    <row r="53" spans="1:9" ht="13.5" customHeight="1" x14ac:dyDescent="0.2">
      <c r="A53" s="202" t="s">
        <v>461</v>
      </c>
      <c r="B53" s="168" t="s">
        <v>587</v>
      </c>
      <c r="C53" s="166">
        <v>1</v>
      </c>
      <c r="D53" s="166">
        <v>0</v>
      </c>
    </row>
    <row r="54" spans="1:9" ht="13.5" customHeight="1" x14ac:dyDescent="0.2">
      <c r="A54" s="202"/>
      <c r="B54" s="168" t="s">
        <v>367</v>
      </c>
      <c r="C54" s="166">
        <v>1</v>
      </c>
      <c r="D54" s="166">
        <v>0</v>
      </c>
    </row>
    <row r="55" spans="1:9" ht="13.5" customHeight="1" x14ac:dyDescent="0.2">
      <c r="A55" s="202"/>
      <c r="B55" s="168" t="s">
        <v>591</v>
      </c>
      <c r="C55" s="166">
        <v>1</v>
      </c>
      <c r="D55" s="166">
        <v>0</v>
      </c>
    </row>
    <row r="56" spans="1:9" ht="13.5" customHeight="1" x14ac:dyDescent="0.2">
      <c r="A56" s="202"/>
      <c r="B56" s="168" t="s">
        <v>359</v>
      </c>
      <c r="C56" s="166">
        <v>1</v>
      </c>
      <c r="D56" s="166">
        <v>0</v>
      </c>
    </row>
    <row r="57" spans="1:9" ht="13.5" customHeight="1" thickBot="1" x14ac:dyDescent="0.25">
      <c r="A57" s="203"/>
      <c r="B57" s="204"/>
      <c r="C57" s="205"/>
      <c r="D57" s="205"/>
    </row>
    <row r="58" spans="1:9" s="80" customFormat="1" ht="15" customHeight="1" x14ac:dyDescent="0.2">
      <c r="A58" s="192">
        <f>COUNTIF(C8:C56,"&gt;0")</f>
        <v>49</v>
      </c>
      <c r="B58" s="193" t="s">
        <v>60</v>
      </c>
      <c r="C58" s="194" t="s">
        <v>299</v>
      </c>
      <c r="D58" s="195">
        <f>SUM(D8:D57)</f>
        <v>220</v>
      </c>
      <c r="F58" s="67"/>
      <c r="G58" s="67"/>
      <c r="H58" s="67"/>
      <c r="I58" s="67"/>
    </row>
    <row r="59" spans="1:9" s="80" customFormat="1" ht="15" customHeight="1" thickBot="1" x14ac:dyDescent="0.25">
      <c r="A59" s="196">
        <f>SUM(C8:C56)/A58</f>
        <v>23.632653061224488</v>
      </c>
      <c r="B59" s="197" t="s">
        <v>523</v>
      </c>
      <c r="C59" s="17"/>
      <c r="D59" s="198"/>
      <c r="F59" s="67"/>
      <c r="G59" s="67"/>
      <c r="H59" s="67"/>
      <c r="I59" s="67"/>
    </row>
    <row r="60" spans="1:9" s="80" customFormat="1" ht="12.2" customHeight="1" x14ac:dyDescent="0.2">
      <c r="A60" s="183"/>
      <c r="B60" s="29"/>
      <c r="C60" s="199"/>
      <c r="D60" s="200"/>
      <c r="F60" s="67"/>
      <c r="G60" s="67"/>
      <c r="H60" s="67"/>
      <c r="I60" s="67"/>
    </row>
  </sheetData>
  <mergeCells count="3">
    <mergeCell ref="A1:D1"/>
    <mergeCell ref="A3:D3"/>
    <mergeCell ref="A5:D5"/>
  </mergeCells>
  <printOptions horizontalCentered="1"/>
  <pageMargins left="0.78740157480314965" right="0.78740157480314965" top="0.39370078740157483" bottom="0.39370078740157483" header="0.19685039370078741" footer="0.19685039370078741"/>
  <pageSetup paperSize="9" orientation="portrait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63"/>
  <sheetViews>
    <sheetView zoomScale="90" zoomScaleNormal="90" zoomScalePageLayoutView="75" workbookViewId="0">
      <selection activeCell="C13" sqref="C13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605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606</v>
      </c>
      <c r="B3" s="286"/>
      <c r="C3" s="286"/>
      <c r="D3" s="286"/>
      <c r="E3" s="173"/>
      <c r="F3" s="173"/>
    </row>
    <row r="4" spans="1:9" ht="15" customHeight="1" x14ac:dyDescent="0.25">
      <c r="A4" s="73"/>
      <c r="B4" s="43"/>
      <c r="C4" s="74"/>
      <c r="D4" s="67"/>
      <c r="E4" s="67"/>
    </row>
    <row r="5" spans="1:9" s="43" customFormat="1" ht="15" customHeight="1" x14ac:dyDescent="0.25">
      <c r="A5" s="209" t="s">
        <v>5</v>
      </c>
      <c r="B5" s="209" t="s">
        <v>6</v>
      </c>
      <c r="C5" s="209" t="s">
        <v>2</v>
      </c>
      <c r="D5" s="209" t="s">
        <v>4</v>
      </c>
      <c r="E5" s="114"/>
    </row>
    <row r="6" spans="1:9" s="201" customFormat="1" ht="12.95" customHeight="1" x14ac:dyDescent="0.2">
      <c r="A6" s="206" t="s">
        <v>9</v>
      </c>
      <c r="B6" s="207" t="s">
        <v>379</v>
      </c>
      <c r="C6" s="208">
        <v>48</v>
      </c>
      <c r="D6" s="208">
        <v>14</v>
      </c>
      <c r="E6" s="172"/>
    </row>
    <row r="7" spans="1:9" ht="12.95" customHeight="1" x14ac:dyDescent="0.2">
      <c r="A7" s="202"/>
      <c r="B7" s="168" t="s">
        <v>585</v>
      </c>
      <c r="C7" s="166">
        <v>48</v>
      </c>
      <c r="D7" s="166">
        <v>3</v>
      </c>
      <c r="E7" s="173"/>
    </row>
    <row r="8" spans="1:9" ht="12.95" customHeight="1" x14ac:dyDescent="0.2">
      <c r="A8" s="202" t="s">
        <v>434</v>
      </c>
      <c r="B8" s="168" t="s">
        <v>393</v>
      </c>
      <c r="C8" s="166">
        <v>47</v>
      </c>
      <c r="D8" s="166">
        <v>16</v>
      </c>
      <c r="E8" s="173"/>
    </row>
    <row r="9" spans="1:9" ht="12.95" customHeight="1" x14ac:dyDescent="0.2">
      <c r="A9" s="202" t="s">
        <v>435</v>
      </c>
      <c r="B9" s="168" t="s">
        <v>349</v>
      </c>
      <c r="C9" s="166">
        <v>43</v>
      </c>
      <c r="D9" s="166">
        <v>23</v>
      </c>
      <c r="E9" s="173"/>
    </row>
    <row r="10" spans="1:9" ht="12.95" customHeight="1" x14ac:dyDescent="0.2">
      <c r="A10" s="202"/>
      <c r="B10" s="168" t="s">
        <v>608</v>
      </c>
      <c r="C10" s="166">
        <v>43</v>
      </c>
      <c r="D10" s="166">
        <v>7</v>
      </c>
      <c r="E10" s="173"/>
    </row>
    <row r="11" spans="1:9" ht="12.95" customHeight="1" x14ac:dyDescent="0.2">
      <c r="A11" s="202" t="s">
        <v>475</v>
      </c>
      <c r="B11" s="168" t="s">
        <v>348</v>
      </c>
      <c r="C11" s="166">
        <v>42</v>
      </c>
      <c r="D11" s="166">
        <v>55</v>
      </c>
      <c r="E11" s="173"/>
    </row>
    <row r="12" spans="1:9" ht="12.95" customHeight="1" x14ac:dyDescent="0.2">
      <c r="A12" s="202"/>
      <c r="B12" s="168" t="s">
        <v>352</v>
      </c>
      <c r="C12" s="166">
        <v>42</v>
      </c>
      <c r="D12" s="166">
        <v>20</v>
      </c>
      <c r="E12" s="173"/>
    </row>
    <row r="13" spans="1:9" ht="12.95" customHeight="1" x14ac:dyDescent="0.2">
      <c r="A13" s="202"/>
      <c r="B13" s="168" t="s">
        <v>609</v>
      </c>
      <c r="C13" s="166">
        <v>42</v>
      </c>
      <c r="D13" s="166">
        <v>3</v>
      </c>
      <c r="E13" s="173"/>
    </row>
    <row r="14" spans="1:9" ht="12.95" customHeight="1" x14ac:dyDescent="0.2">
      <c r="A14" s="202"/>
      <c r="B14" s="168" t="s">
        <v>557</v>
      </c>
      <c r="C14" s="166">
        <v>42</v>
      </c>
      <c r="D14" s="166">
        <v>2</v>
      </c>
      <c r="E14" s="173"/>
    </row>
    <row r="15" spans="1:9" ht="12.95" customHeight="1" x14ac:dyDescent="0.2">
      <c r="A15" s="202" t="s">
        <v>477</v>
      </c>
      <c r="B15" s="168" t="s">
        <v>612</v>
      </c>
      <c r="C15" s="166">
        <v>41</v>
      </c>
      <c r="D15" s="166">
        <v>3</v>
      </c>
      <c r="E15" s="173"/>
    </row>
    <row r="16" spans="1:9" ht="12.95" customHeight="1" x14ac:dyDescent="0.2">
      <c r="A16" s="202" t="s">
        <v>438</v>
      </c>
      <c r="B16" s="168" t="s">
        <v>610</v>
      </c>
      <c r="C16" s="166">
        <v>40</v>
      </c>
      <c r="D16" s="166">
        <v>13</v>
      </c>
      <c r="E16" s="173"/>
    </row>
    <row r="17" spans="1:5" ht="12.95" customHeight="1" x14ac:dyDescent="0.2">
      <c r="A17" s="202" t="s">
        <v>439</v>
      </c>
      <c r="B17" s="168" t="s">
        <v>360</v>
      </c>
      <c r="C17" s="166">
        <v>36</v>
      </c>
      <c r="D17" s="166">
        <v>32</v>
      </c>
      <c r="E17" s="173"/>
    </row>
    <row r="18" spans="1:5" ht="12.95" customHeight="1" x14ac:dyDescent="0.2">
      <c r="A18" s="202"/>
      <c r="B18" s="168" t="s">
        <v>589</v>
      </c>
      <c r="C18" s="166">
        <v>36</v>
      </c>
      <c r="D18" s="166">
        <v>0</v>
      </c>
      <c r="E18" s="173"/>
    </row>
    <row r="19" spans="1:5" ht="12.95" customHeight="1" x14ac:dyDescent="0.2">
      <c r="A19" s="202" t="s">
        <v>440</v>
      </c>
      <c r="B19" s="168" t="s">
        <v>541</v>
      </c>
      <c r="C19" s="166">
        <v>32</v>
      </c>
      <c r="D19" s="166">
        <v>23</v>
      </c>
      <c r="E19" s="173"/>
    </row>
    <row r="20" spans="1:5" ht="12.95" customHeight="1" x14ac:dyDescent="0.2">
      <c r="A20" s="202"/>
      <c r="B20" s="168" t="s">
        <v>556</v>
      </c>
      <c r="C20" s="166">
        <v>32</v>
      </c>
      <c r="D20" s="166">
        <v>13</v>
      </c>
      <c r="E20" s="173"/>
    </row>
    <row r="21" spans="1:5" ht="12.95" customHeight="1" x14ac:dyDescent="0.2">
      <c r="A21" s="202"/>
      <c r="B21" s="168" t="s">
        <v>588</v>
      </c>
      <c r="C21" s="166">
        <v>32</v>
      </c>
      <c r="D21" s="166">
        <v>10</v>
      </c>
      <c r="E21" s="173"/>
    </row>
    <row r="22" spans="1:5" ht="12.95" customHeight="1" x14ac:dyDescent="0.2">
      <c r="A22" s="202" t="s">
        <v>443</v>
      </c>
      <c r="B22" s="168" t="s">
        <v>611</v>
      </c>
      <c r="C22" s="166">
        <v>30</v>
      </c>
      <c r="D22" s="166">
        <v>1</v>
      </c>
      <c r="E22" s="173"/>
    </row>
    <row r="23" spans="1:5" ht="12.95" customHeight="1" x14ac:dyDescent="0.2">
      <c r="A23" s="202" t="s">
        <v>479</v>
      </c>
      <c r="B23" s="168" t="s">
        <v>520</v>
      </c>
      <c r="C23" s="166">
        <v>28</v>
      </c>
      <c r="D23" s="166">
        <v>2</v>
      </c>
      <c r="E23" s="173"/>
    </row>
    <row r="24" spans="1:5" ht="12.95" customHeight="1" x14ac:dyDescent="0.2">
      <c r="A24" s="202"/>
      <c r="B24" s="168" t="s">
        <v>361</v>
      </c>
      <c r="C24" s="166">
        <v>28</v>
      </c>
      <c r="D24" s="166">
        <v>0</v>
      </c>
      <c r="E24" s="173"/>
    </row>
    <row r="25" spans="1:5" ht="12.95" customHeight="1" x14ac:dyDescent="0.2">
      <c r="A25" s="202" t="s">
        <v>445</v>
      </c>
      <c r="B25" s="168" t="s">
        <v>613</v>
      </c>
      <c r="C25" s="166">
        <v>24</v>
      </c>
      <c r="D25" s="166">
        <v>3</v>
      </c>
      <c r="E25" s="173"/>
    </row>
    <row r="26" spans="1:5" ht="12.95" customHeight="1" x14ac:dyDescent="0.2">
      <c r="A26" s="202"/>
      <c r="B26" s="168" t="s">
        <v>591</v>
      </c>
      <c r="C26" s="166">
        <v>24</v>
      </c>
      <c r="D26" s="166">
        <v>2</v>
      </c>
      <c r="E26" s="173"/>
    </row>
    <row r="27" spans="1:5" ht="12.95" customHeight="1" x14ac:dyDescent="0.2">
      <c r="A27" s="202" t="s">
        <v>446</v>
      </c>
      <c r="B27" s="168" t="s">
        <v>518</v>
      </c>
      <c r="C27" s="166">
        <v>23</v>
      </c>
      <c r="D27" s="166">
        <v>5</v>
      </c>
      <c r="E27" s="173"/>
    </row>
    <row r="28" spans="1:5" ht="12.95" customHeight="1" x14ac:dyDescent="0.2">
      <c r="A28" s="202"/>
      <c r="B28" s="168" t="s">
        <v>471</v>
      </c>
      <c r="C28" s="166">
        <v>23</v>
      </c>
      <c r="D28" s="166">
        <v>1</v>
      </c>
      <c r="E28" s="173"/>
    </row>
    <row r="29" spans="1:5" ht="12.95" customHeight="1" x14ac:dyDescent="0.2">
      <c r="A29" s="202" t="s">
        <v>481</v>
      </c>
      <c r="B29" s="168" t="s">
        <v>363</v>
      </c>
      <c r="C29" s="166">
        <v>22</v>
      </c>
      <c r="D29" s="166">
        <v>4</v>
      </c>
      <c r="E29" s="173"/>
    </row>
    <row r="30" spans="1:5" ht="12.95" customHeight="1" x14ac:dyDescent="0.2">
      <c r="A30" s="202" t="s">
        <v>482</v>
      </c>
      <c r="B30" s="168" t="s">
        <v>559</v>
      </c>
      <c r="C30" s="166">
        <v>21</v>
      </c>
      <c r="D30" s="166">
        <v>1</v>
      </c>
      <c r="E30" s="173"/>
    </row>
    <row r="31" spans="1:5" ht="12.95" customHeight="1" x14ac:dyDescent="0.2">
      <c r="A31" s="202" t="s">
        <v>448</v>
      </c>
      <c r="B31" s="168" t="s">
        <v>590</v>
      </c>
      <c r="C31" s="166">
        <v>20</v>
      </c>
      <c r="D31" s="166">
        <v>1</v>
      </c>
      <c r="E31" s="173"/>
    </row>
    <row r="32" spans="1:5" ht="12.95" customHeight="1" x14ac:dyDescent="0.2">
      <c r="A32" s="202" t="s">
        <v>449</v>
      </c>
      <c r="B32" s="168" t="s">
        <v>376</v>
      </c>
      <c r="C32" s="166">
        <v>20</v>
      </c>
      <c r="D32" s="166">
        <v>0</v>
      </c>
      <c r="E32" s="173"/>
    </row>
    <row r="33" spans="1:5" ht="12.95" customHeight="1" x14ac:dyDescent="0.2">
      <c r="A33" s="202" t="s">
        <v>450</v>
      </c>
      <c r="B33" s="168" t="s">
        <v>616</v>
      </c>
      <c r="C33" s="166">
        <v>17</v>
      </c>
      <c r="D33" s="166">
        <v>2</v>
      </c>
      <c r="E33" s="173"/>
    </row>
    <row r="34" spans="1:5" ht="12.95" customHeight="1" x14ac:dyDescent="0.2">
      <c r="A34" s="202"/>
      <c r="B34" s="168" t="s">
        <v>617</v>
      </c>
      <c r="C34" s="166">
        <v>17</v>
      </c>
      <c r="D34" s="166">
        <v>0</v>
      </c>
      <c r="E34" s="173"/>
    </row>
    <row r="35" spans="1:5" ht="12.95" customHeight="1" x14ac:dyDescent="0.2">
      <c r="A35" s="202" t="s">
        <v>452</v>
      </c>
      <c r="B35" s="168" t="s">
        <v>538</v>
      </c>
      <c r="C35" s="166">
        <v>16</v>
      </c>
      <c r="D35" s="166">
        <v>0</v>
      </c>
      <c r="E35" s="173"/>
    </row>
    <row r="36" spans="1:5" ht="12.95" customHeight="1" x14ac:dyDescent="0.2">
      <c r="A36" s="202" t="s">
        <v>453</v>
      </c>
      <c r="B36" s="168" t="s">
        <v>396</v>
      </c>
      <c r="C36" s="166">
        <v>15</v>
      </c>
      <c r="D36" s="166">
        <v>0</v>
      </c>
      <c r="E36" s="173"/>
    </row>
    <row r="37" spans="1:5" ht="12.95" customHeight="1" x14ac:dyDescent="0.2">
      <c r="A37" s="202" t="s">
        <v>483</v>
      </c>
      <c r="B37" s="168" t="s">
        <v>358</v>
      </c>
      <c r="C37" s="166">
        <v>13</v>
      </c>
      <c r="D37" s="166">
        <v>3</v>
      </c>
      <c r="E37" s="173"/>
    </row>
    <row r="38" spans="1:5" ht="12.95" customHeight="1" x14ac:dyDescent="0.2">
      <c r="A38" s="202"/>
      <c r="B38" s="168" t="s">
        <v>371</v>
      </c>
      <c r="C38" s="166">
        <v>13</v>
      </c>
      <c r="D38" s="166">
        <v>0</v>
      </c>
      <c r="E38" s="173"/>
    </row>
    <row r="39" spans="1:5" ht="12.95" customHeight="1" x14ac:dyDescent="0.2">
      <c r="A39" s="202" t="s">
        <v>455</v>
      </c>
      <c r="B39" s="168" t="s">
        <v>558</v>
      </c>
      <c r="C39" s="166">
        <v>12</v>
      </c>
      <c r="D39" s="166">
        <v>1</v>
      </c>
      <c r="E39" s="173"/>
    </row>
    <row r="40" spans="1:5" ht="12.95" customHeight="1" x14ac:dyDescent="0.2">
      <c r="A40" s="202"/>
      <c r="B40" s="168" t="s">
        <v>615</v>
      </c>
      <c r="C40" s="166">
        <v>12</v>
      </c>
      <c r="D40" s="166">
        <v>1</v>
      </c>
      <c r="E40" s="173"/>
    </row>
    <row r="41" spans="1:5" ht="12.95" customHeight="1" x14ac:dyDescent="0.2">
      <c r="A41" s="202" t="s">
        <v>485</v>
      </c>
      <c r="B41" s="168" t="s">
        <v>614</v>
      </c>
      <c r="C41" s="166">
        <v>11</v>
      </c>
      <c r="D41" s="166">
        <v>0</v>
      </c>
      <c r="E41" s="183"/>
    </row>
    <row r="42" spans="1:5" ht="12.95" customHeight="1" x14ac:dyDescent="0.2">
      <c r="A42" s="202" t="s">
        <v>486</v>
      </c>
      <c r="B42" s="168" t="s">
        <v>421</v>
      </c>
      <c r="C42" s="166">
        <v>10</v>
      </c>
      <c r="D42" s="166">
        <v>2</v>
      </c>
      <c r="E42" s="183"/>
    </row>
    <row r="43" spans="1:5" ht="12.95" customHeight="1" x14ac:dyDescent="0.2">
      <c r="A43" s="210"/>
      <c r="B43" s="168" t="s">
        <v>566</v>
      </c>
      <c r="C43" s="166">
        <v>10</v>
      </c>
      <c r="D43" s="166">
        <v>0</v>
      </c>
      <c r="E43" s="183"/>
    </row>
    <row r="44" spans="1:5" ht="12.95" customHeight="1" x14ac:dyDescent="0.2">
      <c r="A44" s="202"/>
      <c r="B44" s="168" t="s">
        <v>607</v>
      </c>
      <c r="C44" s="166">
        <v>10</v>
      </c>
      <c r="D44" s="166">
        <v>0</v>
      </c>
    </row>
    <row r="45" spans="1:5" ht="12.95" customHeight="1" x14ac:dyDescent="0.2">
      <c r="A45" s="202" t="s">
        <v>487</v>
      </c>
      <c r="B45" s="168" t="s">
        <v>365</v>
      </c>
      <c r="C45" s="166">
        <v>9</v>
      </c>
      <c r="D45" s="166">
        <v>0</v>
      </c>
    </row>
    <row r="46" spans="1:5" ht="12.95" customHeight="1" x14ac:dyDescent="0.2">
      <c r="A46" s="202"/>
      <c r="B46" s="168" t="s">
        <v>521</v>
      </c>
      <c r="C46" s="166">
        <v>9</v>
      </c>
      <c r="D46" s="166">
        <v>0</v>
      </c>
    </row>
    <row r="47" spans="1:5" ht="12.95" customHeight="1" x14ac:dyDescent="0.2">
      <c r="A47" s="202" t="s">
        <v>503</v>
      </c>
      <c r="B47" s="168" t="s">
        <v>560</v>
      </c>
      <c r="C47" s="166">
        <v>7</v>
      </c>
      <c r="D47" s="166">
        <v>1</v>
      </c>
    </row>
    <row r="48" spans="1:5" ht="12.95" customHeight="1" x14ac:dyDescent="0.2">
      <c r="A48" s="202" t="s">
        <v>459</v>
      </c>
      <c r="B48" s="168" t="s">
        <v>469</v>
      </c>
      <c r="C48" s="166">
        <v>6</v>
      </c>
      <c r="D48" s="166">
        <v>0</v>
      </c>
    </row>
    <row r="49" spans="1:9" ht="12.95" customHeight="1" x14ac:dyDescent="0.2">
      <c r="A49" s="202" t="s">
        <v>460</v>
      </c>
      <c r="B49" s="168" t="s">
        <v>618</v>
      </c>
      <c r="C49" s="166">
        <v>4</v>
      </c>
      <c r="D49" s="166">
        <v>0</v>
      </c>
    </row>
    <row r="50" spans="1:9" ht="12.95" customHeight="1" x14ac:dyDescent="0.2">
      <c r="A50" s="202"/>
      <c r="B50" s="168" t="s">
        <v>367</v>
      </c>
      <c r="C50" s="166">
        <v>4</v>
      </c>
      <c r="D50" s="166">
        <v>0</v>
      </c>
    </row>
    <row r="51" spans="1:9" ht="12.95" customHeight="1" x14ac:dyDescent="0.2">
      <c r="A51" s="202"/>
      <c r="B51" s="168" t="s">
        <v>380</v>
      </c>
      <c r="C51" s="166">
        <v>4</v>
      </c>
      <c r="D51" s="166">
        <v>0</v>
      </c>
    </row>
    <row r="52" spans="1:9" ht="12.95" customHeight="1" x14ac:dyDescent="0.2">
      <c r="A52" s="202"/>
      <c r="B52" s="168" t="s">
        <v>356</v>
      </c>
      <c r="C52" s="166">
        <v>4</v>
      </c>
      <c r="D52" s="166">
        <v>0</v>
      </c>
    </row>
    <row r="53" spans="1:9" ht="12.95" customHeight="1" x14ac:dyDescent="0.2">
      <c r="A53" s="202" t="s">
        <v>504</v>
      </c>
      <c r="B53" s="168" t="s">
        <v>582</v>
      </c>
      <c r="C53" s="166">
        <v>3</v>
      </c>
      <c r="D53" s="166">
        <v>0</v>
      </c>
    </row>
    <row r="54" spans="1:9" ht="12.95" customHeight="1" x14ac:dyDescent="0.2">
      <c r="A54" s="202"/>
      <c r="B54" s="168" t="s">
        <v>369</v>
      </c>
      <c r="C54" s="166">
        <v>3</v>
      </c>
      <c r="D54" s="166">
        <v>0</v>
      </c>
    </row>
    <row r="55" spans="1:9" ht="12.95" customHeight="1" x14ac:dyDescent="0.2">
      <c r="A55" s="203" t="s">
        <v>489</v>
      </c>
      <c r="B55" s="204" t="s">
        <v>592</v>
      </c>
      <c r="C55" s="205">
        <v>2</v>
      </c>
      <c r="D55" s="205">
        <v>0</v>
      </c>
    </row>
    <row r="56" spans="1:9" ht="12.95" customHeight="1" x14ac:dyDescent="0.2">
      <c r="A56" s="203"/>
      <c r="B56" s="204" t="s">
        <v>364</v>
      </c>
      <c r="C56" s="205">
        <v>2</v>
      </c>
      <c r="D56" s="205">
        <v>0</v>
      </c>
    </row>
    <row r="57" spans="1:9" ht="12.95" customHeight="1" x14ac:dyDescent="0.2">
      <c r="A57" s="203"/>
      <c r="B57" s="204" t="s">
        <v>619</v>
      </c>
      <c r="C57" s="205">
        <v>2</v>
      </c>
      <c r="D57" s="205">
        <v>0</v>
      </c>
    </row>
    <row r="58" spans="1:9" ht="12.95" customHeight="1" thickBot="1" x14ac:dyDescent="0.25">
      <c r="A58" s="203" t="s">
        <v>506</v>
      </c>
      <c r="B58" s="204" t="s">
        <v>620</v>
      </c>
      <c r="C58" s="205">
        <v>1</v>
      </c>
      <c r="D58" s="205">
        <v>0</v>
      </c>
    </row>
    <row r="59" spans="1:9" ht="12.95" customHeight="1" x14ac:dyDescent="0.2">
      <c r="A59" s="178"/>
      <c r="B59" s="217"/>
      <c r="C59" s="218"/>
      <c r="D59" s="219"/>
    </row>
    <row r="60" spans="1:9" s="80" customFormat="1" ht="15" customHeight="1" x14ac:dyDescent="0.2">
      <c r="A60" s="220">
        <v>53</v>
      </c>
      <c r="B60" s="29" t="s">
        <v>60</v>
      </c>
      <c r="C60" s="199" t="s">
        <v>299</v>
      </c>
      <c r="D60" s="221">
        <f>SUM(D6:D58)</f>
        <v>267</v>
      </c>
      <c r="F60" s="67"/>
      <c r="G60" s="67"/>
      <c r="H60" s="67"/>
      <c r="I60" s="67"/>
    </row>
    <row r="61" spans="1:9" s="80" customFormat="1" ht="15" customHeight="1" thickBot="1" x14ac:dyDescent="0.25">
      <c r="A61" s="196">
        <f>SUM(C6:C58)/A60</f>
        <v>21.226415094339622</v>
      </c>
      <c r="B61" s="197" t="s">
        <v>523</v>
      </c>
      <c r="C61" s="17"/>
      <c r="D61" s="198"/>
      <c r="F61" s="67"/>
      <c r="G61" s="67"/>
      <c r="H61" s="67"/>
      <c r="I61" s="67"/>
    </row>
    <row r="62" spans="1:9" s="80" customFormat="1" ht="15" customHeight="1" x14ac:dyDescent="0.2">
      <c r="A62" s="215"/>
      <c r="B62" s="216"/>
      <c r="C62" s="199"/>
      <c r="D62" s="200"/>
      <c r="F62" s="67"/>
      <c r="G62" s="67"/>
      <c r="H62" s="67"/>
      <c r="I62" s="67"/>
    </row>
    <row r="63" spans="1:9" s="80" customFormat="1" ht="12.2" customHeight="1" x14ac:dyDescent="0.2">
      <c r="A63" s="183"/>
      <c r="B63" s="29"/>
      <c r="C63" s="199"/>
      <c r="D63" s="200"/>
      <c r="F63" s="67"/>
      <c r="G63" s="67"/>
      <c r="H63" s="67"/>
      <c r="I63" s="67"/>
    </row>
  </sheetData>
  <sortState xmlns:xlrd2="http://schemas.microsoft.com/office/spreadsheetml/2017/richdata2" ref="B8:D60">
    <sortCondition descending="1" ref="C8:C60"/>
    <sortCondition descending="1" ref="D8:D60"/>
    <sortCondition ref="B8:B60"/>
  </sortState>
  <mergeCells count="1">
    <mergeCell ref="A3:D3"/>
  </mergeCells>
  <printOptions horizontalCentered="1"/>
  <pageMargins left="0.78740157480314965" right="0.78740157480314965" top="0.39370078740157483" bottom="0.39370078740157483" header="0.19685039370078741" footer="0.19685039370078741"/>
  <pageSetup paperSize="9"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topLeftCell="A2" workbookViewId="0">
      <pane ySplit="5" topLeftCell="A39" activePane="bottomLeft" state="frozen"/>
      <selection activeCell="A2" sqref="A2"/>
      <selection pane="bottomLeft" activeCell="B52" sqref="B52"/>
    </sheetView>
  </sheetViews>
  <sheetFormatPr baseColWidth="10" defaultRowHeight="12.75" x14ac:dyDescent="0.2"/>
  <cols>
    <col min="1" max="1" width="7.7109375" customWidth="1"/>
    <col min="2" max="2" width="22.7109375" customWidth="1"/>
    <col min="3" max="3" width="12.5703125" customWidth="1"/>
    <col min="4" max="6" width="12.7109375" customWidth="1"/>
  </cols>
  <sheetData>
    <row r="1" spans="1:6" s="2" customFormat="1" ht="18" x14ac:dyDescent="0.25">
      <c r="A1" s="1" t="s">
        <v>0</v>
      </c>
    </row>
    <row r="2" spans="1:6" s="2" customFormat="1" ht="18" x14ac:dyDescent="0.25">
      <c r="A2" s="1" t="s">
        <v>1</v>
      </c>
      <c r="B2" s="1"/>
      <c r="D2" s="8" t="s">
        <v>2</v>
      </c>
      <c r="E2" s="9" t="s">
        <v>3</v>
      </c>
      <c r="F2" s="10">
        <v>36317</v>
      </c>
    </row>
    <row r="3" spans="1:6" x14ac:dyDescent="0.2">
      <c r="A3" s="11"/>
      <c r="B3" s="11"/>
      <c r="D3" s="12"/>
      <c r="F3" s="13"/>
    </row>
    <row r="4" spans="1:6" ht="13.5" thickBot="1" x14ac:dyDescent="0.25">
      <c r="A4" s="11"/>
      <c r="B4" s="11"/>
      <c r="D4" s="12"/>
      <c r="F4" s="13"/>
    </row>
    <row r="5" spans="1:6" x14ac:dyDescent="0.2">
      <c r="A5" s="30"/>
      <c r="B5" s="23"/>
      <c r="C5" s="22" t="s">
        <v>2</v>
      </c>
      <c r="D5" s="22" t="s">
        <v>4</v>
      </c>
      <c r="E5" s="22" t="s">
        <v>2</v>
      </c>
      <c r="F5" s="24" t="s">
        <v>4</v>
      </c>
    </row>
    <row r="6" spans="1:6" x14ac:dyDescent="0.2">
      <c r="A6" s="31" t="s">
        <v>5</v>
      </c>
      <c r="B6" s="26" t="s">
        <v>6</v>
      </c>
      <c r="C6" s="25" t="s">
        <v>7</v>
      </c>
      <c r="D6" s="25" t="s">
        <v>7</v>
      </c>
      <c r="E6" s="25" t="s">
        <v>8</v>
      </c>
      <c r="F6" s="27" t="s">
        <v>8</v>
      </c>
    </row>
    <row r="7" spans="1:6" ht="15.75" x14ac:dyDescent="0.2">
      <c r="A7" s="32" t="s">
        <v>9</v>
      </c>
      <c r="B7" s="19" t="s">
        <v>10</v>
      </c>
      <c r="C7" s="19">
        <v>43</v>
      </c>
      <c r="D7" s="19">
        <v>48</v>
      </c>
      <c r="E7" s="19">
        <v>83</v>
      </c>
      <c r="F7" s="33">
        <v>82</v>
      </c>
    </row>
    <row r="8" spans="1:6" x14ac:dyDescent="0.2">
      <c r="A8" s="34" t="str">
        <f>IF(C8&lt;C7,"2.","")</f>
        <v>2.</v>
      </c>
      <c r="B8" s="20" t="s">
        <v>11</v>
      </c>
      <c r="C8" s="20">
        <v>42</v>
      </c>
      <c r="D8" s="20">
        <v>8</v>
      </c>
      <c r="E8" s="20">
        <v>277</v>
      </c>
      <c r="F8" s="35">
        <v>65</v>
      </c>
    </row>
    <row r="9" spans="1:6" s="6" customFormat="1" x14ac:dyDescent="0.2">
      <c r="A9" s="34" t="str">
        <f>IF(C9&lt;C8,"3.","")</f>
        <v>3.</v>
      </c>
      <c r="B9" s="20" t="s">
        <v>12</v>
      </c>
      <c r="C9" s="20">
        <v>41</v>
      </c>
      <c r="D9" s="20">
        <v>17</v>
      </c>
      <c r="E9" s="20">
        <v>56</v>
      </c>
      <c r="F9" s="35">
        <v>23</v>
      </c>
    </row>
    <row r="10" spans="1:6" x14ac:dyDescent="0.2">
      <c r="A10" s="34" t="str">
        <f>IF(C10&lt;C9,"4.","")</f>
        <v>4.</v>
      </c>
      <c r="B10" s="20" t="s">
        <v>13</v>
      </c>
      <c r="C10" s="20">
        <v>38</v>
      </c>
      <c r="D10" s="20">
        <v>12</v>
      </c>
      <c r="E10" s="20">
        <v>98</v>
      </c>
      <c r="F10" s="35">
        <v>34</v>
      </c>
    </row>
    <row r="11" spans="1:6" x14ac:dyDescent="0.2">
      <c r="A11" s="34" t="str">
        <f>IF(C11&lt;C10,"5.","")</f>
        <v>5.</v>
      </c>
      <c r="B11" s="20" t="s">
        <v>14</v>
      </c>
      <c r="C11" s="20">
        <v>37</v>
      </c>
      <c r="D11" s="20">
        <v>4</v>
      </c>
      <c r="E11" s="20">
        <v>172</v>
      </c>
      <c r="F11" s="35">
        <v>28</v>
      </c>
    </row>
    <row r="12" spans="1:6" x14ac:dyDescent="0.2">
      <c r="A12" s="34" t="str">
        <f>IF(C12&lt;C11,"6.","")</f>
        <v>6.</v>
      </c>
      <c r="B12" s="21" t="s">
        <v>15</v>
      </c>
      <c r="C12" s="21">
        <v>36</v>
      </c>
      <c r="D12" s="21">
        <v>0</v>
      </c>
      <c r="E12" s="21">
        <v>873</v>
      </c>
      <c r="F12" s="36">
        <v>2</v>
      </c>
    </row>
    <row r="13" spans="1:6" s="7" customFormat="1" x14ac:dyDescent="0.2">
      <c r="A13" s="34" t="str">
        <f>IF(C13&lt;C12,"7.","")</f>
        <v>7.</v>
      </c>
      <c r="B13" s="20" t="s">
        <v>16</v>
      </c>
      <c r="C13" s="20">
        <v>33</v>
      </c>
      <c r="D13" s="20">
        <v>3</v>
      </c>
      <c r="E13" s="20">
        <v>108</v>
      </c>
      <c r="F13" s="35">
        <v>18</v>
      </c>
    </row>
    <row r="14" spans="1:6" x14ac:dyDescent="0.2">
      <c r="A14" s="34" t="str">
        <f>IF(C14&lt;C13,"8.","")</f>
        <v>8.</v>
      </c>
      <c r="B14" s="20" t="s">
        <v>17</v>
      </c>
      <c r="C14" s="20">
        <v>30</v>
      </c>
      <c r="D14" s="20">
        <v>4</v>
      </c>
      <c r="E14" s="20">
        <v>424</v>
      </c>
      <c r="F14" s="35">
        <v>48</v>
      </c>
    </row>
    <row r="15" spans="1:6" x14ac:dyDescent="0.2">
      <c r="A15" s="34" t="str">
        <f>IF(C15&lt;C14,"9.","")</f>
        <v/>
      </c>
      <c r="B15" s="20" t="s">
        <v>18</v>
      </c>
      <c r="C15" s="20">
        <v>30</v>
      </c>
      <c r="D15" s="20">
        <v>4</v>
      </c>
      <c r="E15" s="20">
        <v>361</v>
      </c>
      <c r="F15" s="35">
        <v>56</v>
      </c>
    </row>
    <row r="16" spans="1:6" x14ac:dyDescent="0.2">
      <c r="A16" s="34" t="str">
        <f>IF(C16&lt;C15,"10.","")</f>
        <v/>
      </c>
      <c r="B16" s="20" t="s">
        <v>19</v>
      </c>
      <c r="C16" s="20">
        <v>30</v>
      </c>
      <c r="D16" s="20">
        <v>1</v>
      </c>
      <c r="E16" s="20">
        <v>57</v>
      </c>
      <c r="F16" s="35">
        <v>4</v>
      </c>
    </row>
    <row r="17" spans="1:6" x14ac:dyDescent="0.2">
      <c r="A17" s="34" t="str">
        <f>IF(C17&lt;C16,"11.","")</f>
        <v>11.</v>
      </c>
      <c r="B17" s="20" t="s">
        <v>20</v>
      </c>
      <c r="C17" s="20">
        <v>29</v>
      </c>
      <c r="D17" s="20">
        <v>3</v>
      </c>
      <c r="E17" s="20">
        <v>67</v>
      </c>
      <c r="F17" s="35">
        <v>13</v>
      </c>
    </row>
    <row r="18" spans="1:6" x14ac:dyDescent="0.2">
      <c r="A18" s="34" t="str">
        <f>IF(C18&lt;C17,"12.","")</f>
        <v>12.</v>
      </c>
      <c r="B18" s="20" t="s">
        <v>21</v>
      </c>
      <c r="C18" s="20">
        <v>27</v>
      </c>
      <c r="D18" s="20">
        <v>1</v>
      </c>
      <c r="E18" s="20">
        <v>50</v>
      </c>
      <c r="F18" s="35">
        <v>3</v>
      </c>
    </row>
    <row r="19" spans="1:6" x14ac:dyDescent="0.2">
      <c r="A19" s="34" t="str">
        <f>IF(C19&lt;C18,"13.","")</f>
        <v>13.</v>
      </c>
      <c r="B19" s="20" t="s">
        <v>22</v>
      </c>
      <c r="C19" s="20">
        <v>26</v>
      </c>
      <c r="D19" s="20">
        <v>1</v>
      </c>
      <c r="E19" s="20">
        <v>240</v>
      </c>
      <c r="F19" s="35">
        <v>30</v>
      </c>
    </row>
    <row r="20" spans="1:6" x14ac:dyDescent="0.2">
      <c r="A20" s="34" t="str">
        <f>IF(C20&lt;C19,"14.","")</f>
        <v>14.</v>
      </c>
      <c r="B20" s="20" t="s">
        <v>23</v>
      </c>
      <c r="C20" s="20">
        <v>25</v>
      </c>
      <c r="D20" s="20">
        <v>0</v>
      </c>
      <c r="E20" s="20">
        <v>199</v>
      </c>
      <c r="F20" s="35">
        <v>10</v>
      </c>
    </row>
    <row r="21" spans="1:6" x14ac:dyDescent="0.2">
      <c r="A21" s="34" t="str">
        <f>IF(C21&lt;C20,"15.","")</f>
        <v>15.</v>
      </c>
      <c r="B21" s="20" t="s">
        <v>24</v>
      </c>
      <c r="C21" s="20">
        <v>24</v>
      </c>
      <c r="D21" s="20">
        <v>3</v>
      </c>
      <c r="E21" s="20">
        <v>365</v>
      </c>
      <c r="F21" s="35">
        <v>24</v>
      </c>
    </row>
    <row r="22" spans="1:6" x14ac:dyDescent="0.2">
      <c r="A22" s="34" t="str">
        <f>IF(C22&lt;C21,"16.","")</f>
        <v/>
      </c>
      <c r="B22" s="20" t="s">
        <v>25</v>
      </c>
      <c r="C22" s="20">
        <v>24</v>
      </c>
      <c r="D22" s="20">
        <v>0</v>
      </c>
      <c r="E22" s="20">
        <v>24</v>
      </c>
      <c r="F22" s="35">
        <v>0</v>
      </c>
    </row>
    <row r="23" spans="1:6" x14ac:dyDescent="0.2">
      <c r="A23" s="34" t="str">
        <f>IF(C23&lt;C22,"17.","")</f>
        <v>17.</v>
      </c>
      <c r="B23" s="20" t="s">
        <v>26</v>
      </c>
      <c r="C23" s="20">
        <v>23</v>
      </c>
      <c r="D23" s="20">
        <v>0</v>
      </c>
      <c r="E23" s="20">
        <v>23</v>
      </c>
      <c r="F23" s="35">
        <v>0</v>
      </c>
    </row>
    <row r="24" spans="1:6" x14ac:dyDescent="0.2">
      <c r="A24" s="34" t="str">
        <f>IF(C24&lt;C23,"18.","")</f>
        <v>18.</v>
      </c>
      <c r="B24" s="20" t="s">
        <v>27</v>
      </c>
      <c r="C24" s="20">
        <v>20</v>
      </c>
      <c r="D24" s="20">
        <v>0</v>
      </c>
      <c r="E24" s="20">
        <v>602</v>
      </c>
      <c r="F24" s="35">
        <v>13</v>
      </c>
    </row>
    <row r="25" spans="1:6" x14ac:dyDescent="0.2">
      <c r="A25" s="34" t="str">
        <f>IF(C25&lt;C24,"19.","")</f>
        <v>19.</v>
      </c>
      <c r="B25" s="20" t="s">
        <v>28</v>
      </c>
      <c r="C25" s="20">
        <v>16</v>
      </c>
      <c r="D25" s="20">
        <v>7</v>
      </c>
      <c r="E25" s="20">
        <v>500</v>
      </c>
      <c r="F25" s="35">
        <v>443</v>
      </c>
    </row>
    <row r="26" spans="1:6" x14ac:dyDescent="0.2">
      <c r="A26" s="34" t="str">
        <f>IF(C26&lt;C25,"20.","")</f>
        <v/>
      </c>
      <c r="B26" s="20" t="s">
        <v>29</v>
      </c>
      <c r="C26" s="20">
        <v>16</v>
      </c>
      <c r="D26" s="20">
        <v>6</v>
      </c>
      <c r="E26" s="20">
        <v>28</v>
      </c>
      <c r="F26" s="35">
        <v>13</v>
      </c>
    </row>
    <row r="27" spans="1:6" x14ac:dyDescent="0.2">
      <c r="A27" s="34" t="str">
        <f>IF(C27&lt;C26,"21.","")</f>
        <v>21.</v>
      </c>
      <c r="B27" s="20" t="s">
        <v>30</v>
      </c>
      <c r="C27" s="20">
        <v>15</v>
      </c>
      <c r="D27" s="20">
        <v>2</v>
      </c>
      <c r="E27" s="20">
        <v>103</v>
      </c>
      <c r="F27" s="35">
        <v>8</v>
      </c>
    </row>
    <row r="28" spans="1:6" x14ac:dyDescent="0.2">
      <c r="A28" s="34" t="str">
        <f>IF(C28&lt;C27,"22.","")</f>
        <v>22.</v>
      </c>
      <c r="B28" s="20" t="s">
        <v>31</v>
      </c>
      <c r="C28" s="20">
        <v>14</v>
      </c>
      <c r="D28" s="20">
        <v>0</v>
      </c>
      <c r="E28" s="20">
        <v>101</v>
      </c>
      <c r="F28" s="35">
        <v>6</v>
      </c>
    </row>
    <row r="29" spans="1:6" x14ac:dyDescent="0.2">
      <c r="A29" s="34" t="str">
        <f>IF(C29&lt;C28,"23.","")</f>
        <v>23.</v>
      </c>
      <c r="B29" s="20" t="s">
        <v>32</v>
      </c>
      <c r="C29" s="20">
        <v>11</v>
      </c>
      <c r="D29" s="20">
        <v>2</v>
      </c>
      <c r="E29" s="20">
        <v>524</v>
      </c>
      <c r="F29" s="35">
        <v>190</v>
      </c>
    </row>
    <row r="30" spans="1:6" x14ac:dyDescent="0.2">
      <c r="A30" s="34" t="str">
        <f>IF(C30&lt;C29,"24.","")</f>
        <v/>
      </c>
      <c r="B30" s="20" t="s">
        <v>33</v>
      </c>
      <c r="C30" s="20">
        <v>11</v>
      </c>
      <c r="D30" s="20">
        <v>0</v>
      </c>
      <c r="E30" s="20">
        <v>155</v>
      </c>
      <c r="F30" s="35">
        <v>18</v>
      </c>
    </row>
    <row r="31" spans="1:6" x14ac:dyDescent="0.2">
      <c r="A31" s="34" t="str">
        <f>IF(C31&lt;C30,"25.","")</f>
        <v/>
      </c>
      <c r="B31" s="20" t="s">
        <v>34</v>
      </c>
      <c r="C31" s="20">
        <v>11</v>
      </c>
      <c r="D31" s="20">
        <v>0</v>
      </c>
      <c r="E31" s="20">
        <v>78</v>
      </c>
      <c r="F31" s="35">
        <v>20</v>
      </c>
    </row>
    <row r="32" spans="1:6" x14ac:dyDescent="0.2">
      <c r="A32" s="34" t="str">
        <f>IF(C32&lt;C31,"26.","")</f>
        <v>26.</v>
      </c>
      <c r="B32" s="20" t="s">
        <v>35</v>
      </c>
      <c r="C32" s="20">
        <v>10</v>
      </c>
      <c r="D32" s="20">
        <v>0</v>
      </c>
      <c r="E32" s="20">
        <v>172</v>
      </c>
      <c r="F32" s="35">
        <v>15</v>
      </c>
    </row>
    <row r="33" spans="1:6" x14ac:dyDescent="0.2">
      <c r="A33" s="34" t="str">
        <f>IF(C33&lt;C32,"27.","")</f>
        <v/>
      </c>
      <c r="B33" s="20" t="s">
        <v>36</v>
      </c>
      <c r="C33" s="20">
        <v>10</v>
      </c>
      <c r="D33" s="20">
        <v>0</v>
      </c>
      <c r="E33" s="20">
        <v>54</v>
      </c>
      <c r="F33" s="35">
        <v>2</v>
      </c>
    </row>
    <row r="34" spans="1:6" x14ac:dyDescent="0.2">
      <c r="A34" s="34" t="str">
        <f>IF(C34&lt;C33,"28.","")</f>
        <v/>
      </c>
      <c r="B34" s="20" t="s">
        <v>37</v>
      </c>
      <c r="C34" s="20">
        <v>10</v>
      </c>
      <c r="D34" s="20">
        <v>0</v>
      </c>
      <c r="E34" s="20">
        <v>10</v>
      </c>
      <c r="F34" s="35">
        <v>0</v>
      </c>
    </row>
    <row r="35" spans="1:6" x14ac:dyDescent="0.2">
      <c r="A35" s="34" t="str">
        <f>IF(C35&lt;C34,"29.","")</f>
        <v>29.</v>
      </c>
      <c r="B35" s="20" t="s">
        <v>38</v>
      </c>
      <c r="C35" s="20">
        <v>9</v>
      </c>
      <c r="D35" s="20">
        <v>0</v>
      </c>
      <c r="E35" s="20">
        <v>407</v>
      </c>
      <c r="F35" s="35">
        <v>10</v>
      </c>
    </row>
    <row r="36" spans="1:6" x14ac:dyDescent="0.2">
      <c r="A36" s="34" t="str">
        <f>IF(C36&lt;C35,"30.","")</f>
        <v>30.</v>
      </c>
      <c r="B36" s="20" t="s">
        <v>39</v>
      </c>
      <c r="C36" s="20">
        <v>8</v>
      </c>
      <c r="D36" s="20">
        <v>3</v>
      </c>
      <c r="E36" s="20">
        <v>204</v>
      </c>
      <c r="F36" s="35">
        <v>105</v>
      </c>
    </row>
    <row r="37" spans="1:6" x14ac:dyDescent="0.2">
      <c r="A37" s="34" t="str">
        <f>IF(C37&lt;C36,"31.","")</f>
        <v>31.</v>
      </c>
      <c r="B37" s="20" t="s">
        <v>40</v>
      </c>
      <c r="C37" s="20">
        <v>7</v>
      </c>
      <c r="D37" s="20">
        <v>0</v>
      </c>
      <c r="E37" s="20">
        <v>53</v>
      </c>
      <c r="F37" s="35">
        <v>1</v>
      </c>
    </row>
    <row r="38" spans="1:6" x14ac:dyDescent="0.2">
      <c r="A38" s="34" t="str">
        <f>IF(C38&lt;C37,"32.","")</f>
        <v>32.</v>
      </c>
      <c r="B38" s="20" t="s">
        <v>41</v>
      </c>
      <c r="C38" s="20">
        <v>6</v>
      </c>
      <c r="D38" s="20">
        <v>2</v>
      </c>
      <c r="E38" s="20">
        <v>324</v>
      </c>
      <c r="F38" s="35">
        <v>127</v>
      </c>
    </row>
    <row r="39" spans="1:6" x14ac:dyDescent="0.2">
      <c r="A39" s="34" t="str">
        <f>IF(C39&lt;C38,"33.","")</f>
        <v/>
      </c>
      <c r="B39" s="20" t="s">
        <v>42</v>
      </c>
      <c r="C39" s="20">
        <v>6</v>
      </c>
      <c r="D39" s="20">
        <v>0</v>
      </c>
      <c r="E39" s="20">
        <v>73</v>
      </c>
      <c r="F39" s="35">
        <v>2</v>
      </c>
    </row>
    <row r="40" spans="1:6" x14ac:dyDescent="0.2">
      <c r="A40" s="34" t="str">
        <f>IF(C40&lt;C39,"34.","")</f>
        <v>34.</v>
      </c>
      <c r="B40" s="20" t="s">
        <v>43</v>
      </c>
      <c r="C40" s="20">
        <v>5</v>
      </c>
      <c r="D40" s="20">
        <v>0</v>
      </c>
      <c r="E40" s="20">
        <v>727</v>
      </c>
      <c r="F40" s="35">
        <v>44</v>
      </c>
    </row>
    <row r="41" spans="1:6" x14ac:dyDescent="0.2">
      <c r="A41" s="34" t="str">
        <f>IF(C41&lt;C40,"35.","")</f>
        <v/>
      </c>
      <c r="B41" s="20" t="s">
        <v>44</v>
      </c>
      <c r="C41" s="20">
        <v>5</v>
      </c>
      <c r="D41" s="20">
        <v>0</v>
      </c>
      <c r="E41" s="20">
        <v>218</v>
      </c>
      <c r="F41" s="35">
        <v>34</v>
      </c>
    </row>
    <row r="42" spans="1:6" x14ac:dyDescent="0.2">
      <c r="A42" s="34" t="str">
        <f>IF(C42&lt;C41,"36.","")</f>
        <v/>
      </c>
      <c r="B42" s="20" t="s">
        <v>45</v>
      </c>
      <c r="C42" s="20">
        <v>5</v>
      </c>
      <c r="D42" s="20">
        <v>0</v>
      </c>
      <c r="E42" s="20">
        <v>141</v>
      </c>
      <c r="F42" s="35">
        <v>16</v>
      </c>
    </row>
    <row r="43" spans="1:6" x14ac:dyDescent="0.2">
      <c r="A43" s="34" t="str">
        <f>IF(C43&lt;C42,"37.","")</f>
        <v/>
      </c>
      <c r="B43" s="20" t="s">
        <v>46</v>
      </c>
      <c r="C43" s="20">
        <v>5</v>
      </c>
      <c r="D43" s="20">
        <v>0</v>
      </c>
      <c r="E43" s="20">
        <v>46</v>
      </c>
      <c r="F43" s="35">
        <v>5</v>
      </c>
    </row>
    <row r="44" spans="1:6" x14ac:dyDescent="0.2">
      <c r="A44" s="34" t="str">
        <f>IF(C44&lt;C43,"38.","")</f>
        <v/>
      </c>
      <c r="B44" s="20" t="s">
        <v>47</v>
      </c>
      <c r="C44" s="20">
        <v>5</v>
      </c>
      <c r="D44" s="20">
        <v>0</v>
      </c>
      <c r="E44" s="20">
        <v>5</v>
      </c>
      <c r="F44" s="35">
        <v>0</v>
      </c>
    </row>
    <row r="45" spans="1:6" x14ac:dyDescent="0.2">
      <c r="A45" s="34" t="str">
        <f>IF(C45&lt;C44,"39.","")</f>
        <v>39.</v>
      </c>
      <c r="B45" s="20" t="s">
        <v>48</v>
      </c>
      <c r="C45" s="20">
        <v>4</v>
      </c>
      <c r="D45" s="20">
        <v>1</v>
      </c>
      <c r="E45" s="20">
        <v>352</v>
      </c>
      <c r="F45" s="35">
        <v>31</v>
      </c>
    </row>
    <row r="46" spans="1:6" x14ac:dyDescent="0.2">
      <c r="A46" s="34" t="str">
        <f>IF(C46&lt;C45,"40.","")</f>
        <v>40.</v>
      </c>
      <c r="B46" s="20" t="s">
        <v>49</v>
      </c>
      <c r="C46" s="20">
        <v>3</v>
      </c>
      <c r="D46" s="20">
        <v>1</v>
      </c>
      <c r="E46" s="20">
        <v>445</v>
      </c>
      <c r="F46" s="35">
        <v>27</v>
      </c>
    </row>
    <row r="47" spans="1:6" x14ac:dyDescent="0.2">
      <c r="A47" s="34" t="str">
        <f>IF(C47&lt;C46,"41.","")</f>
        <v/>
      </c>
      <c r="B47" s="20" t="s">
        <v>50</v>
      </c>
      <c r="C47" s="20">
        <v>3</v>
      </c>
      <c r="D47" s="20">
        <v>0</v>
      </c>
      <c r="E47" s="20">
        <v>53</v>
      </c>
      <c r="F47" s="35">
        <v>5</v>
      </c>
    </row>
    <row r="48" spans="1:6" x14ac:dyDescent="0.2">
      <c r="A48" s="34" t="str">
        <f>IF(C48&lt;C47,"42.","")</f>
        <v/>
      </c>
      <c r="B48" s="20" t="s">
        <v>51</v>
      </c>
      <c r="C48" s="20">
        <v>3</v>
      </c>
      <c r="D48" s="20">
        <v>0</v>
      </c>
      <c r="E48" s="20">
        <v>19</v>
      </c>
      <c r="F48" s="35">
        <v>0</v>
      </c>
    </row>
    <row r="49" spans="1:6" x14ac:dyDescent="0.2">
      <c r="A49" s="34" t="str">
        <f>IF(C49&lt;C48,"43.","")</f>
        <v>43.</v>
      </c>
      <c r="B49" s="20" t="s">
        <v>52</v>
      </c>
      <c r="C49" s="20">
        <v>2</v>
      </c>
      <c r="D49" s="20">
        <v>0</v>
      </c>
      <c r="E49" s="20">
        <v>348</v>
      </c>
      <c r="F49" s="35">
        <v>7</v>
      </c>
    </row>
    <row r="50" spans="1:6" x14ac:dyDescent="0.2">
      <c r="A50" s="34" t="str">
        <f>IF(C50&lt;C49,"44.","")</f>
        <v/>
      </c>
      <c r="B50" s="20" t="s">
        <v>53</v>
      </c>
      <c r="C50" s="20">
        <v>2</v>
      </c>
      <c r="D50" s="20">
        <v>1</v>
      </c>
      <c r="E50" s="20">
        <v>323</v>
      </c>
      <c r="F50" s="35">
        <v>1</v>
      </c>
    </row>
    <row r="51" spans="1:6" x14ac:dyDescent="0.2">
      <c r="A51" s="34" t="str">
        <f>IF(C51&lt;C50,"45.","")</f>
        <v/>
      </c>
      <c r="B51" s="20" t="s">
        <v>54</v>
      </c>
      <c r="C51" s="20">
        <v>2</v>
      </c>
      <c r="D51" s="20">
        <v>1</v>
      </c>
      <c r="E51" s="20">
        <v>242</v>
      </c>
      <c r="F51" s="35">
        <v>123</v>
      </c>
    </row>
    <row r="52" spans="1:6" x14ac:dyDescent="0.2">
      <c r="A52" s="34" t="str">
        <f>IF(C52&lt;C51,"46.","")</f>
        <v>46.</v>
      </c>
      <c r="B52" s="20" t="s">
        <v>55</v>
      </c>
      <c r="C52" s="20">
        <v>1</v>
      </c>
      <c r="D52" s="20">
        <v>0</v>
      </c>
      <c r="E52" s="20">
        <v>360</v>
      </c>
      <c r="F52" s="35">
        <v>36</v>
      </c>
    </row>
    <row r="53" spans="1:6" x14ac:dyDescent="0.2">
      <c r="A53" s="34" t="str">
        <f>IF(C53&lt;C52,"47.","")</f>
        <v/>
      </c>
      <c r="B53" s="20" t="s">
        <v>56</v>
      </c>
      <c r="C53" s="20">
        <v>1</v>
      </c>
      <c r="D53" s="20">
        <v>0</v>
      </c>
      <c r="E53" s="20">
        <v>89</v>
      </c>
      <c r="F53" s="35">
        <v>23</v>
      </c>
    </row>
    <row r="54" spans="1:6" x14ac:dyDescent="0.2">
      <c r="A54" s="34" t="str">
        <f>IF(C54&lt;C53,"48.","")</f>
        <v/>
      </c>
      <c r="B54" s="20" t="s">
        <v>57</v>
      </c>
      <c r="C54" s="20">
        <v>1</v>
      </c>
      <c r="D54" s="20">
        <v>0</v>
      </c>
      <c r="E54" s="20">
        <v>18</v>
      </c>
      <c r="F54" s="35">
        <v>1</v>
      </c>
    </row>
    <row r="55" spans="1:6" ht="13.5" thickBot="1" x14ac:dyDescent="0.25">
      <c r="A55" s="34" t="str">
        <f>IF(C55&lt;C54,"49.","")</f>
        <v/>
      </c>
      <c r="B55" s="20" t="s">
        <v>58</v>
      </c>
      <c r="C55" s="20">
        <v>1</v>
      </c>
      <c r="D55" s="20">
        <v>0</v>
      </c>
      <c r="E55" s="20">
        <v>1</v>
      </c>
      <c r="F55" s="35">
        <v>0</v>
      </c>
    </row>
    <row r="56" spans="1:6" x14ac:dyDescent="0.2">
      <c r="A56" s="37"/>
      <c r="B56" s="38"/>
      <c r="C56" s="38"/>
      <c r="D56" s="38"/>
      <c r="E56" s="38"/>
      <c r="F56" s="39"/>
    </row>
    <row r="57" spans="1:6" x14ac:dyDescent="0.2">
      <c r="A57" s="14"/>
      <c r="B57" s="3"/>
      <c r="C57" s="4"/>
      <c r="D57" s="28">
        <f>SUM(D7:D55)</f>
        <v>135</v>
      </c>
      <c r="E57" s="29" t="s">
        <v>59</v>
      </c>
      <c r="F57" s="5"/>
    </row>
    <row r="58" spans="1:6" ht="13.5" thickBot="1" x14ac:dyDescent="0.25">
      <c r="A58" s="15">
        <f>COUNTIF(C7:C55,"&gt;0")</f>
        <v>49</v>
      </c>
      <c r="B58" s="16" t="s">
        <v>60</v>
      </c>
      <c r="C58" s="17">
        <f>SUM(C7:C57)/COUNTIF(C7:C55,"&gt;0")</f>
        <v>15.63265306122449</v>
      </c>
      <c r="D58" s="17">
        <f>SUM(D7:D55)/COUNTIF(D7:D55,"&gt;=0")</f>
        <v>2.7551020408163267</v>
      </c>
      <c r="E58" s="16" t="s">
        <v>61</v>
      </c>
      <c r="F58" s="1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copies="0" r:id="rId1"/>
  <headerFooter alignWithMargins="0">
    <oddHeader>&amp;A</oddHeader>
    <oddFooter>Seite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2"/>
  <sheetViews>
    <sheetView zoomScale="90" zoomScaleNormal="90" zoomScalePageLayoutView="75" workbookViewId="0">
      <selection activeCell="G35" sqref="G35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635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636</v>
      </c>
      <c r="B3" s="286"/>
      <c r="C3" s="286"/>
      <c r="D3" s="286"/>
      <c r="E3" s="173"/>
      <c r="F3" s="173"/>
    </row>
    <row r="4" spans="1:9" ht="15" customHeight="1" x14ac:dyDescent="0.25">
      <c r="A4" s="73"/>
      <c r="B4" s="43"/>
      <c r="C4" s="74"/>
      <c r="D4" s="67"/>
      <c r="E4" s="67"/>
    </row>
    <row r="5" spans="1:9" s="43" customFormat="1" ht="15" customHeight="1" x14ac:dyDescent="0.25">
      <c r="A5" s="209" t="s">
        <v>5</v>
      </c>
      <c r="B5" s="209" t="s">
        <v>6</v>
      </c>
      <c r="C5" s="209" t="s">
        <v>2</v>
      </c>
      <c r="D5" s="209" t="s">
        <v>4</v>
      </c>
      <c r="E5" s="114"/>
    </row>
    <row r="6" spans="1:9" ht="13.5" customHeight="1" x14ac:dyDescent="0.2">
      <c r="A6" s="202" t="s">
        <v>9</v>
      </c>
      <c r="B6" s="168" t="s">
        <v>557</v>
      </c>
      <c r="C6" s="166">
        <v>46</v>
      </c>
      <c r="D6" s="166">
        <v>0</v>
      </c>
      <c r="E6" s="173"/>
    </row>
    <row r="7" spans="1:9" ht="13.5" customHeight="1" x14ac:dyDescent="0.2">
      <c r="A7" s="202" t="s">
        <v>433</v>
      </c>
      <c r="B7" s="168" t="s">
        <v>617</v>
      </c>
      <c r="C7" s="166">
        <v>44</v>
      </c>
      <c r="D7" s="166">
        <v>7</v>
      </c>
      <c r="E7" s="173"/>
    </row>
    <row r="8" spans="1:9" ht="13.5" customHeight="1" x14ac:dyDescent="0.2">
      <c r="A8" s="202" t="s">
        <v>434</v>
      </c>
      <c r="B8" s="168" t="s">
        <v>585</v>
      </c>
      <c r="C8" s="166">
        <v>41</v>
      </c>
      <c r="D8" s="166">
        <v>0</v>
      </c>
      <c r="E8" s="173"/>
    </row>
    <row r="9" spans="1:9" ht="13.5" customHeight="1" x14ac:dyDescent="0.2">
      <c r="A9" s="202" t="s">
        <v>435</v>
      </c>
      <c r="B9" s="168" t="s">
        <v>379</v>
      </c>
      <c r="C9" s="166">
        <v>40</v>
      </c>
      <c r="D9" s="166">
        <v>13</v>
      </c>
      <c r="E9" s="173"/>
    </row>
    <row r="10" spans="1:9" ht="13.5" customHeight="1" x14ac:dyDescent="0.2">
      <c r="A10" s="202" t="s">
        <v>436</v>
      </c>
      <c r="B10" s="168" t="s">
        <v>589</v>
      </c>
      <c r="C10" s="166">
        <v>39</v>
      </c>
      <c r="D10" s="166">
        <v>0</v>
      </c>
      <c r="E10" s="173"/>
    </row>
    <row r="11" spans="1:9" ht="13.5" customHeight="1" x14ac:dyDescent="0.2">
      <c r="A11" s="202" t="s">
        <v>475</v>
      </c>
      <c r="B11" s="168" t="s">
        <v>616</v>
      </c>
      <c r="C11" s="166">
        <v>38</v>
      </c>
      <c r="D11" s="166">
        <v>5</v>
      </c>
      <c r="E11" s="173"/>
    </row>
    <row r="12" spans="1:9" ht="13.5" customHeight="1" x14ac:dyDescent="0.2">
      <c r="A12" s="202" t="s">
        <v>437</v>
      </c>
      <c r="B12" s="168" t="s">
        <v>609</v>
      </c>
      <c r="C12" s="166">
        <v>36</v>
      </c>
      <c r="D12" s="166">
        <v>4</v>
      </c>
      <c r="E12" s="173"/>
    </row>
    <row r="13" spans="1:9" ht="13.5" customHeight="1" x14ac:dyDescent="0.2">
      <c r="A13" s="202"/>
      <c r="B13" s="168" t="s">
        <v>612</v>
      </c>
      <c r="C13" s="166">
        <v>36</v>
      </c>
      <c r="D13" s="166">
        <v>4</v>
      </c>
      <c r="E13" s="173"/>
    </row>
    <row r="14" spans="1:9" ht="13.5" customHeight="1" x14ac:dyDescent="0.2">
      <c r="A14" s="202"/>
      <c r="B14" s="168" t="s">
        <v>618</v>
      </c>
      <c r="C14" s="166">
        <v>36</v>
      </c>
      <c r="D14" s="166">
        <v>0</v>
      </c>
      <c r="E14" s="173"/>
    </row>
    <row r="15" spans="1:9" ht="13.5" customHeight="1" x14ac:dyDescent="0.2">
      <c r="A15" s="202" t="s">
        <v>477</v>
      </c>
      <c r="B15" s="168" t="s">
        <v>610</v>
      </c>
      <c r="C15" s="166">
        <v>35</v>
      </c>
      <c r="D15" s="166">
        <v>16</v>
      </c>
      <c r="E15" s="173"/>
    </row>
    <row r="16" spans="1:9" ht="13.5" customHeight="1" x14ac:dyDescent="0.2">
      <c r="A16" s="202"/>
      <c r="B16" s="168" t="s">
        <v>421</v>
      </c>
      <c r="C16" s="166">
        <v>35</v>
      </c>
      <c r="D16" s="166">
        <v>4</v>
      </c>
      <c r="E16" s="173"/>
    </row>
    <row r="17" spans="1:5" ht="13.5" customHeight="1" x14ac:dyDescent="0.2">
      <c r="A17" s="202"/>
      <c r="B17" s="168" t="s">
        <v>607</v>
      </c>
      <c r="C17" s="166">
        <v>35</v>
      </c>
      <c r="D17" s="166">
        <v>2</v>
      </c>
      <c r="E17" s="173"/>
    </row>
    <row r="18" spans="1:5" ht="13.5" customHeight="1" x14ac:dyDescent="0.2">
      <c r="A18" s="202" t="s">
        <v>478</v>
      </c>
      <c r="B18" s="168" t="s">
        <v>608</v>
      </c>
      <c r="C18" s="166">
        <v>34</v>
      </c>
      <c r="D18" s="166">
        <v>4</v>
      </c>
      <c r="E18" s="173"/>
    </row>
    <row r="19" spans="1:5" ht="13.5" customHeight="1" x14ac:dyDescent="0.2">
      <c r="A19" s="202" t="s">
        <v>440</v>
      </c>
      <c r="B19" s="168" t="s">
        <v>349</v>
      </c>
      <c r="C19" s="166">
        <v>28</v>
      </c>
      <c r="D19" s="166">
        <v>18</v>
      </c>
      <c r="E19" s="173"/>
    </row>
    <row r="20" spans="1:5" ht="13.5" customHeight="1" x14ac:dyDescent="0.2">
      <c r="A20" s="202"/>
      <c r="B20" s="168" t="s">
        <v>393</v>
      </c>
      <c r="C20" s="166">
        <v>28</v>
      </c>
      <c r="D20" s="166">
        <v>7</v>
      </c>
      <c r="E20" s="173"/>
    </row>
    <row r="21" spans="1:5" ht="13.5" customHeight="1" x14ac:dyDescent="0.2">
      <c r="A21" s="202" t="s">
        <v>442</v>
      </c>
      <c r="B21" s="168" t="s">
        <v>619</v>
      </c>
      <c r="C21" s="166">
        <v>27</v>
      </c>
      <c r="D21" s="166">
        <v>0</v>
      </c>
      <c r="E21" s="173"/>
    </row>
    <row r="22" spans="1:5" ht="13.5" customHeight="1" x14ac:dyDescent="0.2">
      <c r="A22" s="202" t="s">
        <v>443</v>
      </c>
      <c r="B22" s="168" t="s">
        <v>360</v>
      </c>
      <c r="C22" s="166">
        <v>26</v>
      </c>
      <c r="D22" s="166">
        <v>24</v>
      </c>
      <c r="E22" s="173"/>
    </row>
    <row r="23" spans="1:5" ht="13.5" customHeight="1" x14ac:dyDescent="0.2">
      <c r="A23" s="202"/>
      <c r="B23" s="168" t="s">
        <v>348</v>
      </c>
      <c r="C23" s="166">
        <v>26</v>
      </c>
      <c r="D23" s="166">
        <v>22</v>
      </c>
      <c r="E23" s="173"/>
    </row>
    <row r="24" spans="1:5" ht="13.5" customHeight="1" x14ac:dyDescent="0.2">
      <c r="A24" s="202" t="s">
        <v>444</v>
      </c>
      <c r="B24" s="168" t="s">
        <v>644</v>
      </c>
      <c r="C24" s="166">
        <v>25</v>
      </c>
      <c r="D24" s="166">
        <v>0</v>
      </c>
      <c r="E24" s="173"/>
    </row>
    <row r="25" spans="1:5" ht="13.5" customHeight="1" x14ac:dyDescent="0.2">
      <c r="A25" s="202" t="s">
        <v>445</v>
      </c>
      <c r="B25" s="168" t="s">
        <v>588</v>
      </c>
      <c r="C25" s="166">
        <v>23</v>
      </c>
      <c r="D25" s="166">
        <v>4</v>
      </c>
      <c r="E25" s="173"/>
    </row>
    <row r="26" spans="1:5" ht="13.5" customHeight="1" x14ac:dyDescent="0.2">
      <c r="A26" s="202"/>
      <c r="B26" s="168" t="s">
        <v>611</v>
      </c>
      <c r="C26" s="166">
        <v>23</v>
      </c>
      <c r="D26" s="166">
        <v>2</v>
      </c>
      <c r="E26" s="173"/>
    </row>
    <row r="27" spans="1:5" ht="13.5" customHeight="1" x14ac:dyDescent="0.2">
      <c r="A27" s="202"/>
      <c r="B27" s="168" t="s">
        <v>469</v>
      </c>
      <c r="C27" s="166">
        <v>23</v>
      </c>
      <c r="D27" s="166">
        <v>0</v>
      </c>
      <c r="E27" s="173"/>
    </row>
    <row r="28" spans="1:5" ht="13.5" customHeight="1" x14ac:dyDescent="0.2">
      <c r="A28" s="202" t="s">
        <v>447</v>
      </c>
      <c r="B28" s="168" t="s">
        <v>376</v>
      </c>
      <c r="C28" s="166">
        <v>21</v>
      </c>
      <c r="D28" s="166">
        <v>0</v>
      </c>
      <c r="E28" s="173"/>
    </row>
    <row r="29" spans="1:5" ht="13.5" customHeight="1" x14ac:dyDescent="0.2">
      <c r="A29" s="202" t="s">
        <v>481</v>
      </c>
      <c r="B29" s="168" t="s">
        <v>556</v>
      </c>
      <c r="C29" s="166">
        <v>20</v>
      </c>
      <c r="D29" s="166">
        <v>4</v>
      </c>
      <c r="E29" s="173"/>
    </row>
    <row r="30" spans="1:5" ht="13.5" customHeight="1" x14ac:dyDescent="0.2">
      <c r="A30" s="202" t="s">
        <v>482</v>
      </c>
      <c r="B30" s="168" t="s">
        <v>541</v>
      </c>
      <c r="C30" s="166">
        <v>18</v>
      </c>
      <c r="D30" s="166">
        <v>8</v>
      </c>
      <c r="E30" s="173"/>
    </row>
    <row r="31" spans="1:5" ht="13.5" customHeight="1" x14ac:dyDescent="0.2">
      <c r="A31" s="202" t="s">
        <v>448</v>
      </c>
      <c r="B31" s="168" t="s">
        <v>640</v>
      </c>
      <c r="C31" s="166">
        <v>17</v>
      </c>
      <c r="D31" s="166">
        <v>3</v>
      </c>
      <c r="E31" s="173"/>
    </row>
    <row r="32" spans="1:5" ht="13.5" customHeight="1" x14ac:dyDescent="0.2">
      <c r="A32" s="202"/>
      <c r="B32" s="168" t="s">
        <v>614</v>
      </c>
      <c r="C32" s="166">
        <v>17</v>
      </c>
      <c r="D32" s="166">
        <v>0</v>
      </c>
      <c r="E32" s="173"/>
    </row>
    <row r="33" spans="1:5" ht="13.5" customHeight="1" x14ac:dyDescent="0.2">
      <c r="A33" s="202" t="s">
        <v>450</v>
      </c>
      <c r="B33" s="168" t="s">
        <v>591</v>
      </c>
      <c r="C33" s="166">
        <v>16</v>
      </c>
      <c r="D33" s="166">
        <v>4</v>
      </c>
      <c r="E33" s="173"/>
    </row>
    <row r="34" spans="1:5" ht="13.5" customHeight="1" x14ac:dyDescent="0.2">
      <c r="A34" s="202" t="s">
        <v>451</v>
      </c>
      <c r="B34" s="168" t="s">
        <v>352</v>
      </c>
      <c r="C34" s="166">
        <v>15</v>
      </c>
      <c r="D34" s="166">
        <v>4</v>
      </c>
      <c r="E34" s="173"/>
    </row>
    <row r="35" spans="1:5" ht="13.5" customHeight="1" x14ac:dyDescent="0.2">
      <c r="A35" s="202" t="s">
        <v>452</v>
      </c>
      <c r="B35" s="168" t="s">
        <v>615</v>
      </c>
      <c r="C35" s="166">
        <v>13</v>
      </c>
      <c r="D35" s="166">
        <v>2</v>
      </c>
      <c r="E35" s="173"/>
    </row>
    <row r="36" spans="1:5" ht="13.5" customHeight="1" x14ac:dyDescent="0.2">
      <c r="A36" s="202" t="s">
        <v>453</v>
      </c>
      <c r="B36" s="168" t="s">
        <v>396</v>
      </c>
      <c r="C36" s="166">
        <v>12</v>
      </c>
      <c r="D36" s="166">
        <v>0</v>
      </c>
      <c r="E36" s="173"/>
    </row>
    <row r="37" spans="1:5" ht="13.5" customHeight="1" x14ac:dyDescent="0.2">
      <c r="A37" s="202" t="s">
        <v>483</v>
      </c>
      <c r="B37" s="168" t="s">
        <v>521</v>
      </c>
      <c r="C37" s="166">
        <v>11</v>
      </c>
      <c r="D37" s="166">
        <v>0</v>
      </c>
      <c r="E37" s="173"/>
    </row>
    <row r="38" spans="1:5" ht="13.5" customHeight="1" x14ac:dyDescent="0.2">
      <c r="A38" s="202" t="s">
        <v>454</v>
      </c>
      <c r="B38" s="168" t="s">
        <v>518</v>
      </c>
      <c r="C38" s="166">
        <v>10</v>
      </c>
      <c r="D38" s="166">
        <v>2</v>
      </c>
      <c r="E38" s="173"/>
    </row>
    <row r="39" spans="1:5" ht="13.5" customHeight="1" x14ac:dyDescent="0.2">
      <c r="A39" s="202"/>
      <c r="B39" s="168" t="s">
        <v>394</v>
      </c>
      <c r="C39" s="166">
        <v>10</v>
      </c>
      <c r="D39" s="166">
        <v>1</v>
      </c>
      <c r="E39" s="173"/>
    </row>
    <row r="40" spans="1:5" ht="13.5" customHeight="1" x14ac:dyDescent="0.2">
      <c r="A40" s="202"/>
      <c r="B40" s="168" t="s">
        <v>642</v>
      </c>
      <c r="C40" s="166">
        <v>10</v>
      </c>
      <c r="D40" s="166">
        <v>1</v>
      </c>
      <c r="E40" s="173"/>
    </row>
    <row r="41" spans="1:5" ht="13.5" customHeight="1" x14ac:dyDescent="0.2">
      <c r="A41" s="202"/>
      <c r="B41" s="168" t="s">
        <v>590</v>
      </c>
      <c r="C41" s="166">
        <v>10</v>
      </c>
      <c r="D41" s="166">
        <v>1</v>
      </c>
      <c r="E41" s="183"/>
    </row>
    <row r="42" spans="1:5" ht="13.5" customHeight="1" x14ac:dyDescent="0.2">
      <c r="A42" s="202" t="s">
        <v>486</v>
      </c>
      <c r="B42" s="168" t="s">
        <v>560</v>
      </c>
      <c r="C42" s="166">
        <v>8</v>
      </c>
      <c r="D42" s="166">
        <v>1</v>
      </c>
      <c r="E42" s="183"/>
    </row>
    <row r="43" spans="1:5" ht="13.5" customHeight="1" x14ac:dyDescent="0.2">
      <c r="A43" s="210" t="s">
        <v>456</v>
      </c>
      <c r="B43" s="168" t="s">
        <v>613</v>
      </c>
      <c r="C43" s="166">
        <v>7</v>
      </c>
      <c r="D43" s="166">
        <v>1</v>
      </c>
      <c r="E43" s="183"/>
    </row>
    <row r="44" spans="1:5" ht="13.5" customHeight="1" x14ac:dyDescent="0.2">
      <c r="A44" s="202"/>
      <c r="B44" s="168" t="s">
        <v>620</v>
      </c>
      <c r="C44" s="166">
        <v>7</v>
      </c>
      <c r="D44" s="166">
        <v>0</v>
      </c>
    </row>
    <row r="45" spans="1:5" ht="13.5" customHeight="1" x14ac:dyDescent="0.2">
      <c r="A45" s="202" t="s">
        <v>487</v>
      </c>
      <c r="B45" s="168" t="s">
        <v>643</v>
      </c>
      <c r="C45" s="166">
        <v>6</v>
      </c>
      <c r="D45" s="166">
        <v>3</v>
      </c>
    </row>
    <row r="46" spans="1:5" ht="13.5" customHeight="1" x14ac:dyDescent="0.2">
      <c r="A46" s="202"/>
      <c r="B46" s="168" t="s">
        <v>520</v>
      </c>
      <c r="C46" s="166">
        <v>6</v>
      </c>
      <c r="D46" s="166">
        <v>0</v>
      </c>
    </row>
    <row r="47" spans="1:5" ht="13.5" customHeight="1" x14ac:dyDescent="0.2">
      <c r="A47" s="202" t="s">
        <v>503</v>
      </c>
      <c r="B47" s="168" t="s">
        <v>380</v>
      </c>
      <c r="C47" s="166">
        <v>4</v>
      </c>
      <c r="D47" s="166">
        <v>0</v>
      </c>
    </row>
    <row r="48" spans="1:5" ht="13.5" customHeight="1" x14ac:dyDescent="0.2">
      <c r="A48" s="202"/>
      <c r="B48" s="168" t="s">
        <v>356</v>
      </c>
      <c r="C48" s="166">
        <v>4</v>
      </c>
      <c r="D48" s="166">
        <v>0</v>
      </c>
    </row>
    <row r="49" spans="1:9" ht="13.5" customHeight="1" x14ac:dyDescent="0.2">
      <c r="A49" s="202" t="s">
        <v>460</v>
      </c>
      <c r="B49" s="168" t="s">
        <v>639</v>
      </c>
      <c r="C49" s="166">
        <v>3</v>
      </c>
      <c r="D49" s="166">
        <v>1</v>
      </c>
    </row>
    <row r="50" spans="1:9" ht="13.5" customHeight="1" x14ac:dyDescent="0.2">
      <c r="A50" s="202"/>
      <c r="B50" s="168" t="s">
        <v>367</v>
      </c>
      <c r="C50" s="166">
        <v>3</v>
      </c>
      <c r="D50" s="166">
        <v>0</v>
      </c>
    </row>
    <row r="51" spans="1:9" ht="13.5" customHeight="1" x14ac:dyDescent="0.2">
      <c r="A51" s="202"/>
      <c r="B51" s="168" t="s">
        <v>471</v>
      </c>
      <c r="C51" s="166">
        <v>3</v>
      </c>
      <c r="D51" s="166">
        <v>0</v>
      </c>
    </row>
    <row r="52" spans="1:9" ht="13.5" customHeight="1" x14ac:dyDescent="0.2">
      <c r="A52" s="202" t="s">
        <v>462</v>
      </c>
      <c r="B52" s="168" t="s">
        <v>641</v>
      </c>
      <c r="C52" s="166">
        <v>2</v>
      </c>
      <c r="D52" s="166">
        <v>0</v>
      </c>
    </row>
    <row r="53" spans="1:9" ht="13.5" customHeight="1" x14ac:dyDescent="0.2">
      <c r="A53" s="202"/>
      <c r="B53" s="168" t="s">
        <v>559</v>
      </c>
      <c r="C53" s="166">
        <v>2</v>
      </c>
      <c r="D53" s="166">
        <v>0</v>
      </c>
    </row>
    <row r="54" spans="1:9" ht="13.5" customHeight="1" x14ac:dyDescent="0.2">
      <c r="A54" s="202"/>
      <c r="B54" s="168" t="s">
        <v>638</v>
      </c>
      <c r="C54" s="166">
        <v>2</v>
      </c>
      <c r="D54" s="166">
        <v>0</v>
      </c>
    </row>
    <row r="55" spans="1:9" ht="13.5" customHeight="1" x14ac:dyDescent="0.2">
      <c r="A55" s="203"/>
      <c r="B55" s="204" t="s">
        <v>637</v>
      </c>
      <c r="C55" s="205">
        <v>2</v>
      </c>
      <c r="D55" s="205">
        <v>0</v>
      </c>
    </row>
    <row r="56" spans="1:9" ht="13.5" customHeight="1" thickBot="1" x14ac:dyDescent="0.25">
      <c r="A56" s="203"/>
      <c r="B56" s="204" t="s">
        <v>364</v>
      </c>
      <c r="C56" s="205">
        <v>2</v>
      </c>
      <c r="D56" s="205">
        <v>0</v>
      </c>
    </row>
    <row r="57" spans="1:9" s="80" customFormat="1" ht="15" customHeight="1" x14ac:dyDescent="0.2">
      <c r="A57" s="192">
        <v>51</v>
      </c>
      <c r="B57" s="193" t="s">
        <v>60</v>
      </c>
      <c r="C57" s="194" t="s">
        <v>299</v>
      </c>
      <c r="D57" s="195">
        <f>SUM(D6:D56)</f>
        <v>172</v>
      </c>
      <c r="F57" s="67"/>
      <c r="G57" s="67"/>
      <c r="H57" s="67"/>
      <c r="I57" s="67"/>
    </row>
    <row r="58" spans="1:9" s="80" customFormat="1" ht="15" customHeight="1" thickBot="1" x14ac:dyDescent="0.25">
      <c r="A58" s="196">
        <f>SUM(C6:C56)/A57</f>
        <v>19.313725490196077</v>
      </c>
      <c r="B58" s="197" t="s">
        <v>523</v>
      </c>
      <c r="C58" s="17"/>
      <c r="D58" s="198"/>
      <c r="F58" s="67"/>
      <c r="G58" s="67"/>
      <c r="H58" s="67"/>
      <c r="I58" s="67"/>
    </row>
    <row r="59" spans="1:9" s="80" customFormat="1" ht="15" customHeight="1" x14ac:dyDescent="0.2">
      <c r="A59" s="215"/>
      <c r="B59" s="216"/>
      <c r="C59" s="199"/>
      <c r="D59" s="200"/>
      <c r="F59" s="67"/>
      <c r="G59" s="67"/>
      <c r="H59" s="67"/>
      <c r="I59" s="67"/>
    </row>
    <row r="60" spans="1:9" s="80" customFormat="1" ht="12.2" customHeight="1" x14ac:dyDescent="0.2">
      <c r="A60" s="183"/>
      <c r="B60" s="29"/>
      <c r="C60" s="199"/>
      <c r="D60" s="200"/>
      <c r="F60" s="67"/>
      <c r="G60" s="67"/>
      <c r="H60" s="67"/>
      <c r="I60" s="67"/>
    </row>
    <row r="62" spans="1:9" s="80" customFormat="1" x14ac:dyDescent="0.2">
      <c r="B62" s="40"/>
      <c r="F62" s="67"/>
      <c r="G62" s="67"/>
      <c r="H62" s="67"/>
      <c r="I62" s="67"/>
    </row>
  </sheetData>
  <mergeCells count="1">
    <mergeCell ref="A3:D3"/>
  </mergeCells>
  <printOptions horizontalCentered="1"/>
  <pageMargins left="0.78740157480314965" right="0.78740157480314965" top="0.39370078740157483" bottom="0.39370078740157483" header="0.19685039370078741" footer="0.19685039370078741"/>
  <pageSetup paperSize="9" orientation="portrait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70"/>
  <sheetViews>
    <sheetView zoomScale="90" zoomScaleNormal="90" zoomScalePageLayoutView="75" workbookViewId="0">
      <selection activeCell="C15" sqref="C15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655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669</v>
      </c>
      <c r="B3" s="286"/>
      <c r="C3" s="286"/>
      <c r="D3" s="286"/>
      <c r="E3" s="173"/>
      <c r="F3" s="173"/>
    </row>
    <row r="4" spans="1:9" ht="15" customHeight="1" thickBot="1" x14ac:dyDescent="0.3">
      <c r="A4" s="73"/>
      <c r="B4" s="43"/>
      <c r="C4" s="74"/>
      <c r="D4" s="67"/>
      <c r="E4" s="67"/>
    </row>
    <row r="5" spans="1:9" s="43" customFormat="1" ht="15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9" s="43" customFormat="1" ht="15" customHeight="1" x14ac:dyDescent="0.25">
      <c r="A6" s="130" t="s">
        <v>9</v>
      </c>
      <c r="B6" s="128" t="s">
        <v>585</v>
      </c>
      <c r="C6" s="129">
        <v>40</v>
      </c>
      <c r="D6" s="131">
        <v>1</v>
      </c>
      <c r="E6" s="127"/>
    </row>
    <row r="7" spans="1:9" ht="15" customHeight="1" x14ac:dyDescent="0.2">
      <c r="A7" s="226" t="s">
        <v>433</v>
      </c>
      <c r="B7" s="168" t="s">
        <v>610</v>
      </c>
      <c r="C7" s="166">
        <v>39</v>
      </c>
      <c r="D7" s="167">
        <v>11</v>
      </c>
      <c r="E7" s="173"/>
    </row>
    <row r="8" spans="1:9" ht="15" customHeight="1" x14ac:dyDescent="0.2">
      <c r="A8" s="226" t="s">
        <v>434</v>
      </c>
      <c r="B8" s="168" t="s">
        <v>618</v>
      </c>
      <c r="C8" s="166">
        <v>38</v>
      </c>
      <c r="D8" s="167">
        <v>0</v>
      </c>
      <c r="E8" s="173"/>
    </row>
    <row r="9" spans="1:9" ht="15" customHeight="1" x14ac:dyDescent="0.2">
      <c r="A9" s="226" t="s">
        <v>435</v>
      </c>
      <c r="B9" s="168" t="s">
        <v>640</v>
      </c>
      <c r="C9" s="166">
        <v>37</v>
      </c>
      <c r="D9" s="167">
        <v>6</v>
      </c>
      <c r="E9" s="173"/>
    </row>
    <row r="10" spans="1:9" ht="15" customHeight="1" x14ac:dyDescent="0.2">
      <c r="A10" s="226"/>
      <c r="B10" s="168" t="s">
        <v>612</v>
      </c>
      <c r="C10" s="166">
        <v>37</v>
      </c>
      <c r="D10" s="167">
        <v>2</v>
      </c>
      <c r="E10" s="173"/>
    </row>
    <row r="11" spans="1:9" ht="15" customHeight="1" x14ac:dyDescent="0.2">
      <c r="A11" s="226" t="s">
        <v>475</v>
      </c>
      <c r="B11" s="168" t="s">
        <v>617</v>
      </c>
      <c r="C11" s="166">
        <v>36</v>
      </c>
      <c r="D11" s="167">
        <v>5</v>
      </c>
      <c r="E11" s="173"/>
    </row>
    <row r="12" spans="1:9" ht="15" customHeight="1" x14ac:dyDescent="0.2">
      <c r="A12" s="226" t="s">
        <v>437</v>
      </c>
      <c r="B12" s="168" t="s">
        <v>589</v>
      </c>
      <c r="C12" s="166">
        <v>34</v>
      </c>
      <c r="D12" s="167">
        <v>2</v>
      </c>
      <c r="E12" s="173"/>
    </row>
    <row r="13" spans="1:9" ht="15" customHeight="1" x14ac:dyDescent="0.2">
      <c r="A13" s="226"/>
      <c r="B13" s="168" t="s">
        <v>644</v>
      </c>
      <c r="C13" s="166">
        <v>34</v>
      </c>
      <c r="D13" s="167">
        <v>0</v>
      </c>
      <c r="E13" s="173"/>
    </row>
    <row r="14" spans="1:9" ht="15" customHeight="1" x14ac:dyDescent="0.2">
      <c r="A14" s="226" t="s">
        <v>502</v>
      </c>
      <c r="B14" s="168" t="s">
        <v>349</v>
      </c>
      <c r="C14" s="166">
        <v>33</v>
      </c>
      <c r="D14" s="167">
        <v>13</v>
      </c>
      <c r="E14" s="173"/>
    </row>
    <row r="15" spans="1:9" ht="15" customHeight="1" x14ac:dyDescent="0.2">
      <c r="A15" s="226"/>
      <c r="B15" s="168" t="s">
        <v>609</v>
      </c>
      <c r="C15" s="166">
        <v>33</v>
      </c>
      <c r="D15" s="167">
        <v>3</v>
      </c>
      <c r="E15" s="173"/>
    </row>
    <row r="16" spans="1:9" ht="15" customHeight="1" x14ac:dyDescent="0.2">
      <c r="A16" s="226" t="s">
        <v>438</v>
      </c>
      <c r="B16" s="168" t="s">
        <v>541</v>
      </c>
      <c r="C16" s="166">
        <v>31</v>
      </c>
      <c r="D16" s="167">
        <v>9</v>
      </c>
      <c r="E16" s="173"/>
    </row>
    <row r="17" spans="1:5" ht="15" customHeight="1" x14ac:dyDescent="0.2">
      <c r="A17" s="226"/>
      <c r="B17" s="168" t="s">
        <v>620</v>
      </c>
      <c r="C17" s="166">
        <v>31</v>
      </c>
      <c r="D17" s="167">
        <v>3</v>
      </c>
      <c r="E17" s="173"/>
    </row>
    <row r="18" spans="1:5" ht="15" customHeight="1" x14ac:dyDescent="0.2">
      <c r="A18" s="226"/>
      <c r="B18" s="168" t="s">
        <v>557</v>
      </c>
      <c r="C18" s="166">
        <v>31</v>
      </c>
      <c r="D18" s="167">
        <v>0</v>
      </c>
      <c r="E18" s="173"/>
    </row>
    <row r="19" spans="1:5" ht="15" customHeight="1" x14ac:dyDescent="0.2">
      <c r="A19" s="226" t="s">
        <v>440</v>
      </c>
      <c r="B19" s="168" t="s">
        <v>360</v>
      </c>
      <c r="C19" s="166">
        <v>27</v>
      </c>
      <c r="D19" s="167">
        <v>25</v>
      </c>
      <c r="E19" s="173"/>
    </row>
    <row r="20" spans="1:5" ht="15" customHeight="1" x14ac:dyDescent="0.2">
      <c r="A20" s="226" t="s">
        <v>441</v>
      </c>
      <c r="B20" s="168" t="s">
        <v>607</v>
      </c>
      <c r="C20" s="166">
        <v>26</v>
      </c>
      <c r="D20" s="167">
        <v>0</v>
      </c>
      <c r="E20" s="173"/>
    </row>
    <row r="21" spans="1:5" ht="15" customHeight="1" x14ac:dyDescent="0.2">
      <c r="A21" s="226"/>
      <c r="B21" s="168" t="s">
        <v>619</v>
      </c>
      <c r="C21" s="166">
        <v>26</v>
      </c>
      <c r="D21" s="167">
        <v>0</v>
      </c>
      <c r="E21" s="173"/>
    </row>
    <row r="22" spans="1:5" ht="15" customHeight="1" x14ac:dyDescent="0.2">
      <c r="A22" s="226" t="s">
        <v>443</v>
      </c>
      <c r="B22" s="168" t="s">
        <v>616</v>
      </c>
      <c r="C22" s="166">
        <v>25</v>
      </c>
      <c r="D22" s="167">
        <v>3</v>
      </c>
      <c r="E22" s="173"/>
    </row>
    <row r="23" spans="1:5" ht="15" customHeight="1" x14ac:dyDescent="0.2">
      <c r="A23" s="226"/>
      <c r="B23" s="168" t="s">
        <v>674</v>
      </c>
      <c r="C23" s="166">
        <v>25</v>
      </c>
      <c r="D23" s="167">
        <v>1</v>
      </c>
      <c r="E23" s="173"/>
    </row>
    <row r="24" spans="1:5" ht="15" customHeight="1" x14ac:dyDescent="0.2">
      <c r="A24" s="226" t="s">
        <v>444</v>
      </c>
      <c r="B24" s="168" t="s">
        <v>376</v>
      </c>
      <c r="C24" s="166">
        <v>24</v>
      </c>
      <c r="D24" s="167">
        <v>0</v>
      </c>
      <c r="E24" s="173"/>
    </row>
    <row r="25" spans="1:5" ht="15" customHeight="1" x14ac:dyDescent="0.2">
      <c r="A25" s="226"/>
      <c r="B25" s="168" t="s">
        <v>671</v>
      </c>
      <c r="C25" s="166">
        <v>24</v>
      </c>
      <c r="D25" s="167">
        <v>0</v>
      </c>
      <c r="E25" s="173"/>
    </row>
    <row r="26" spans="1:5" ht="15" customHeight="1" x14ac:dyDescent="0.2">
      <c r="A26" s="226" t="s">
        <v>480</v>
      </c>
      <c r="B26" s="168" t="s">
        <v>364</v>
      </c>
      <c r="C26" s="166">
        <v>19</v>
      </c>
      <c r="D26" s="167">
        <v>7</v>
      </c>
      <c r="E26" s="173"/>
    </row>
    <row r="27" spans="1:5" ht="15" customHeight="1" x14ac:dyDescent="0.2">
      <c r="A27" s="226"/>
      <c r="B27" s="168" t="s">
        <v>591</v>
      </c>
      <c r="C27" s="166">
        <v>19</v>
      </c>
      <c r="D27" s="167">
        <v>3</v>
      </c>
      <c r="E27" s="173"/>
    </row>
    <row r="28" spans="1:5" ht="15" customHeight="1" x14ac:dyDescent="0.2">
      <c r="A28" s="226"/>
      <c r="B28" s="168" t="s">
        <v>637</v>
      </c>
      <c r="C28" s="166">
        <v>19</v>
      </c>
      <c r="D28" s="167">
        <v>1</v>
      </c>
      <c r="E28" s="173"/>
    </row>
    <row r="29" spans="1:5" ht="15" customHeight="1" x14ac:dyDescent="0.2">
      <c r="A29" s="226"/>
      <c r="B29" s="168" t="s">
        <v>615</v>
      </c>
      <c r="C29" s="166">
        <v>19</v>
      </c>
      <c r="D29" s="167">
        <v>0</v>
      </c>
      <c r="E29" s="173"/>
    </row>
    <row r="30" spans="1:5" ht="15" customHeight="1" x14ac:dyDescent="0.2">
      <c r="A30" s="226" t="s">
        <v>482</v>
      </c>
      <c r="B30" s="168" t="s">
        <v>394</v>
      </c>
      <c r="C30" s="166">
        <v>17</v>
      </c>
      <c r="D30" s="167">
        <v>0</v>
      </c>
      <c r="E30" s="173"/>
    </row>
    <row r="31" spans="1:5" ht="15" customHeight="1" x14ac:dyDescent="0.2">
      <c r="A31" s="226" t="s">
        <v>448</v>
      </c>
      <c r="B31" s="168" t="s">
        <v>608</v>
      </c>
      <c r="C31" s="166">
        <v>16</v>
      </c>
      <c r="D31" s="167">
        <v>1</v>
      </c>
      <c r="E31" s="173"/>
    </row>
    <row r="32" spans="1:5" ht="15" customHeight="1" x14ac:dyDescent="0.2">
      <c r="A32" s="226" t="s">
        <v>449</v>
      </c>
      <c r="B32" s="168" t="s">
        <v>521</v>
      </c>
      <c r="C32" s="166">
        <v>15</v>
      </c>
      <c r="D32" s="167">
        <v>0</v>
      </c>
      <c r="E32" s="173"/>
    </row>
    <row r="33" spans="1:5" ht="15" customHeight="1" x14ac:dyDescent="0.2">
      <c r="A33" s="226" t="s">
        <v>450</v>
      </c>
      <c r="B33" s="168" t="s">
        <v>676</v>
      </c>
      <c r="C33" s="166">
        <v>14</v>
      </c>
      <c r="D33" s="167">
        <v>1</v>
      </c>
      <c r="E33" s="173"/>
    </row>
    <row r="34" spans="1:5" ht="15" customHeight="1" x14ac:dyDescent="0.2">
      <c r="A34" s="226"/>
      <c r="B34" s="168" t="s">
        <v>469</v>
      </c>
      <c r="C34" s="166">
        <v>14</v>
      </c>
      <c r="D34" s="167">
        <v>0</v>
      </c>
      <c r="E34" s="173"/>
    </row>
    <row r="35" spans="1:5" ht="15" customHeight="1" x14ac:dyDescent="0.2">
      <c r="A35" s="226"/>
      <c r="B35" s="168" t="s">
        <v>639</v>
      </c>
      <c r="C35" s="166">
        <v>14</v>
      </c>
      <c r="D35" s="167">
        <v>0</v>
      </c>
      <c r="E35" s="173"/>
    </row>
    <row r="36" spans="1:5" ht="15" customHeight="1" x14ac:dyDescent="0.2">
      <c r="A36" s="226" t="s">
        <v>453</v>
      </c>
      <c r="B36" s="168" t="s">
        <v>560</v>
      </c>
      <c r="C36" s="166">
        <v>13</v>
      </c>
      <c r="D36" s="167">
        <v>0</v>
      </c>
      <c r="E36" s="173"/>
    </row>
    <row r="37" spans="1:5" ht="15" customHeight="1" x14ac:dyDescent="0.2">
      <c r="A37" s="226" t="s">
        <v>483</v>
      </c>
      <c r="B37" s="168" t="s">
        <v>675</v>
      </c>
      <c r="C37" s="166">
        <v>12</v>
      </c>
      <c r="D37" s="167">
        <v>4</v>
      </c>
      <c r="E37" s="173"/>
    </row>
    <row r="38" spans="1:5" ht="15" customHeight="1" x14ac:dyDescent="0.2">
      <c r="A38" s="226"/>
      <c r="B38" s="168" t="s">
        <v>611</v>
      </c>
      <c r="C38" s="166">
        <v>12</v>
      </c>
      <c r="D38" s="167">
        <v>0</v>
      </c>
      <c r="E38" s="173"/>
    </row>
    <row r="39" spans="1:5" ht="15" customHeight="1" x14ac:dyDescent="0.2">
      <c r="A39" s="226" t="s">
        <v>455</v>
      </c>
      <c r="B39" s="168" t="s">
        <v>348</v>
      </c>
      <c r="C39" s="166">
        <v>11</v>
      </c>
      <c r="D39" s="167">
        <v>10</v>
      </c>
      <c r="E39" s="173"/>
    </row>
    <row r="40" spans="1:5" ht="15" customHeight="1" x14ac:dyDescent="0.2">
      <c r="A40" s="226" t="s">
        <v>484</v>
      </c>
      <c r="B40" s="168" t="s">
        <v>672</v>
      </c>
      <c r="C40" s="166">
        <v>10</v>
      </c>
      <c r="D40" s="167">
        <v>3</v>
      </c>
      <c r="E40" s="173"/>
    </row>
    <row r="41" spans="1:5" ht="15" customHeight="1" x14ac:dyDescent="0.2">
      <c r="A41" s="226" t="s">
        <v>485</v>
      </c>
      <c r="B41" s="168" t="s">
        <v>588</v>
      </c>
      <c r="C41" s="166">
        <v>9</v>
      </c>
      <c r="D41" s="167">
        <v>3</v>
      </c>
      <c r="E41" s="183"/>
    </row>
    <row r="42" spans="1:5" ht="15" customHeight="1" x14ac:dyDescent="0.2">
      <c r="A42" s="226" t="s">
        <v>486</v>
      </c>
      <c r="B42" s="168" t="s">
        <v>678</v>
      </c>
      <c r="C42" s="166">
        <v>7</v>
      </c>
      <c r="D42" s="167">
        <v>0</v>
      </c>
      <c r="E42" s="183"/>
    </row>
    <row r="43" spans="1:5" ht="15" customHeight="1" x14ac:dyDescent="0.2">
      <c r="A43" s="188" t="s">
        <v>456</v>
      </c>
      <c r="B43" s="168" t="s">
        <v>673</v>
      </c>
      <c r="C43" s="166">
        <v>6</v>
      </c>
      <c r="D43" s="167">
        <v>0</v>
      </c>
      <c r="E43" s="183"/>
    </row>
    <row r="44" spans="1:5" ht="15" customHeight="1" x14ac:dyDescent="0.2">
      <c r="A44" s="226" t="s">
        <v>457</v>
      </c>
      <c r="B44" s="168" t="s">
        <v>590</v>
      </c>
      <c r="C44" s="166">
        <v>5</v>
      </c>
      <c r="D44" s="167">
        <v>1</v>
      </c>
    </row>
    <row r="45" spans="1:5" ht="15" customHeight="1" x14ac:dyDescent="0.2">
      <c r="A45" s="226"/>
      <c r="B45" s="168" t="s">
        <v>614</v>
      </c>
      <c r="C45" s="166">
        <v>5</v>
      </c>
      <c r="D45" s="167">
        <v>0</v>
      </c>
    </row>
    <row r="46" spans="1:5" ht="15" customHeight="1" x14ac:dyDescent="0.2">
      <c r="A46" s="226"/>
      <c r="B46" s="168" t="s">
        <v>677</v>
      </c>
      <c r="C46" s="166">
        <v>5</v>
      </c>
      <c r="D46" s="167">
        <v>0</v>
      </c>
    </row>
    <row r="47" spans="1:5" ht="15" customHeight="1" x14ac:dyDescent="0.2">
      <c r="A47" s="226" t="s">
        <v>503</v>
      </c>
      <c r="B47" s="168" t="s">
        <v>641</v>
      </c>
      <c r="C47" s="166">
        <v>4</v>
      </c>
      <c r="D47" s="167">
        <v>0</v>
      </c>
    </row>
    <row r="48" spans="1:5" ht="15" customHeight="1" x14ac:dyDescent="0.2">
      <c r="A48" s="226"/>
      <c r="B48" s="168" t="s">
        <v>352</v>
      </c>
      <c r="C48" s="166">
        <v>4</v>
      </c>
      <c r="D48" s="167">
        <v>0</v>
      </c>
    </row>
    <row r="49" spans="1:4" ht="15" customHeight="1" x14ac:dyDescent="0.2">
      <c r="A49" s="226"/>
      <c r="B49" s="168" t="s">
        <v>670</v>
      </c>
      <c r="C49" s="166">
        <v>4</v>
      </c>
      <c r="D49" s="167">
        <v>0</v>
      </c>
    </row>
    <row r="50" spans="1:4" ht="15" customHeight="1" x14ac:dyDescent="0.2">
      <c r="A50" s="226"/>
      <c r="B50" s="168" t="s">
        <v>361</v>
      </c>
      <c r="C50" s="166">
        <v>4</v>
      </c>
      <c r="D50" s="167">
        <v>0</v>
      </c>
    </row>
    <row r="51" spans="1:4" ht="15" customHeight="1" x14ac:dyDescent="0.2">
      <c r="A51" s="226" t="s">
        <v>461</v>
      </c>
      <c r="B51" s="168" t="s">
        <v>363</v>
      </c>
      <c r="C51" s="166">
        <v>3</v>
      </c>
      <c r="D51" s="167">
        <v>1</v>
      </c>
    </row>
    <row r="52" spans="1:4" ht="15" customHeight="1" x14ac:dyDescent="0.2">
      <c r="A52" s="226"/>
      <c r="B52" s="168" t="s">
        <v>356</v>
      </c>
      <c r="C52" s="166">
        <v>3</v>
      </c>
      <c r="D52" s="167">
        <v>0</v>
      </c>
    </row>
    <row r="53" spans="1:4" ht="15" customHeight="1" x14ac:dyDescent="0.2">
      <c r="A53" s="226"/>
      <c r="B53" s="168" t="s">
        <v>421</v>
      </c>
      <c r="C53" s="166">
        <v>3</v>
      </c>
      <c r="D53" s="167">
        <v>0</v>
      </c>
    </row>
    <row r="54" spans="1:4" ht="15" customHeight="1" x14ac:dyDescent="0.2">
      <c r="A54" s="226"/>
      <c r="B54" s="168" t="s">
        <v>393</v>
      </c>
      <c r="C54" s="166">
        <v>3</v>
      </c>
      <c r="D54" s="167">
        <v>0</v>
      </c>
    </row>
    <row r="55" spans="1:4" ht="15" customHeight="1" x14ac:dyDescent="0.2">
      <c r="A55" s="226" t="s">
        <v>489</v>
      </c>
      <c r="B55" s="168" t="s">
        <v>396</v>
      </c>
      <c r="C55" s="166">
        <v>2</v>
      </c>
      <c r="D55" s="167">
        <v>0</v>
      </c>
    </row>
    <row r="56" spans="1:4" ht="15" customHeight="1" x14ac:dyDescent="0.2">
      <c r="A56" s="226"/>
      <c r="B56" s="168" t="s">
        <v>371</v>
      </c>
      <c r="C56" s="166">
        <v>2</v>
      </c>
      <c r="D56" s="167">
        <v>0</v>
      </c>
    </row>
    <row r="57" spans="1:4" ht="15" customHeight="1" x14ac:dyDescent="0.2">
      <c r="A57" s="226"/>
      <c r="B57" s="168" t="s">
        <v>432</v>
      </c>
      <c r="C57" s="166">
        <v>2</v>
      </c>
      <c r="D57" s="167">
        <v>0</v>
      </c>
    </row>
    <row r="58" spans="1:4" ht="15" customHeight="1" x14ac:dyDescent="0.2">
      <c r="A58" s="226" t="s">
        <v>506</v>
      </c>
      <c r="B58" s="168" t="s">
        <v>556</v>
      </c>
      <c r="C58" s="166">
        <v>1</v>
      </c>
      <c r="D58" s="167">
        <v>1</v>
      </c>
    </row>
    <row r="59" spans="1:4" ht="15" customHeight="1" x14ac:dyDescent="0.2">
      <c r="A59" s="226"/>
      <c r="B59" s="168" t="s">
        <v>365</v>
      </c>
      <c r="C59" s="166">
        <v>1</v>
      </c>
      <c r="D59" s="167">
        <v>0</v>
      </c>
    </row>
    <row r="60" spans="1:4" ht="15" customHeight="1" x14ac:dyDescent="0.2">
      <c r="A60" s="226"/>
      <c r="B60" s="168" t="s">
        <v>642</v>
      </c>
      <c r="C60" s="166">
        <v>1</v>
      </c>
      <c r="D60" s="167">
        <v>0</v>
      </c>
    </row>
    <row r="61" spans="1:4" ht="15" customHeight="1" x14ac:dyDescent="0.2">
      <c r="A61" s="227"/>
      <c r="B61" s="204" t="s">
        <v>380</v>
      </c>
      <c r="C61" s="205">
        <v>1</v>
      </c>
      <c r="D61" s="228">
        <v>0</v>
      </c>
    </row>
    <row r="62" spans="1:4" ht="15" customHeight="1" x14ac:dyDescent="0.2">
      <c r="A62" s="226"/>
      <c r="B62" s="168" t="s">
        <v>369</v>
      </c>
      <c r="C62" s="166">
        <v>1</v>
      </c>
      <c r="D62" s="167">
        <v>0</v>
      </c>
    </row>
    <row r="63" spans="1:4" ht="15" customHeight="1" thickBot="1" x14ac:dyDescent="0.25">
      <c r="A63" s="227"/>
      <c r="B63" s="204"/>
      <c r="C63" s="205"/>
      <c r="D63" s="228"/>
    </row>
    <row r="64" spans="1:4" ht="15" customHeight="1" x14ac:dyDescent="0.2">
      <c r="A64" s="178"/>
      <c r="B64" s="217"/>
      <c r="C64" s="218"/>
      <c r="D64" s="219"/>
    </row>
    <row r="65" spans="1:9" s="80" customFormat="1" ht="15" customHeight="1" x14ac:dyDescent="0.2">
      <c r="A65" s="220">
        <v>57</v>
      </c>
      <c r="B65" s="29" t="s">
        <v>60</v>
      </c>
      <c r="C65" s="199" t="s">
        <v>299</v>
      </c>
      <c r="D65" s="221">
        <f>SUM(D6:D62)</f>
        <v>120</v>
      </c>
      <c r="F65" s="67"/>
      <c r="G65" s="67"/>
      <c r="H65" s="67"/>
      <c r="I65" s="67"/>
    </row>
    <row r="66" spans="1:9" s="80" customFormat="1" ht="15" customHeight="1" thickBot="1" x14ac:dyDescent="0.25">
      <c r="A66" s="196">
        <f>SUM(C6:C62)/A65</f>
        <v>16.333333333333332</v>
      </c>
      <c r="B66" s="197" t="s">
        <v>523</v>
      </c>
      <c r="C66" s="17"/>
      <c r="D66" s="198"/>
      <c r="F66" s="67"/>
      <c r="G66" s="67"/>
      <c r="H66" s="67"/>
      <c r="I66" s="67"/>
    </row>
    <row r="67" spans="1:9" s="80" customFormat="1" ht="15" customHeight="1" x14ac:dyDescent="0.2">
      <c r="A67" s="215"/>
      <c r="B67" s="216"/>
      <c r="C67" s="199"/>
      <c r="D67" s="200"/>
      <c r="F67" s="67"/>
      <c r="G67" s="67"/>
      <c r="H67" s="67"/>
      <c r="I67" s="67"/>
    </row>
    <row r="68" spans="1:9" s="80" customFormat="1" ht="12.2" customHeight="1" x14ac:dyDescent="0.2">
      <c r="A68" s="183"/>
      <c r="B68" s="29"/>
      <c r="C68" s="199"/>
      <c r="D68" s="200"/>
      <c r="F68" s="67"/>
      <c r="G68" s="67"/>
      <c r="H68" s="67"/>
      <c r="I68" s="67"/>
    </row>
    <row r="70" spans="1:9" s="80" customFormat="1" x14ac:dyDescent="0.2">
      <c r="B70" s="40"/>
      <c r="F70" s="67"/>
      <c r="G70" s="67"/>
      <c r="H70" s="67"/>
      <c r="I70" s="67"/>
    </row>
  </sheetData>
  <sortState xmlns:xlrd2="http://schemas.microsoft.com/office/spreadsheetml/2017/richdata2" ref="B6:D62">
    <sortCondition descending="1" ref="C6:C62"/>
    <sortCondition descending="1" ref="D6:D62"/>
    <sortCondition ref="B6:B62"/>
  </sortState>
  <mergeCells count="1">
    <mergeCell ref="A3:D3"/>
  </mergeCells>
  <printOptions horizontalCentered="1"/>
  <pageMargins left="0.78740157480314965" right="0.78740157480314965" top="0.59055118110236227" bottom="0.70866141732283472" header="0.19685039370078741" footer="0.19685039370078741"/>
  <pageSetup paperSize="9" orientation="portrait" horizontalDpi="4294967294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8"/>
  <sheetViews>
    <sheetView zoomScale="90" zoomScaleNormal="90" zoomScalePageLayoutView="75" workbookViewId="0">
      <selection activeCell="C10" sqref="C10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680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679</v>
      </c>
      <c r="B3" s="286"/>
      <c r="C3" s="286"/>
      <c r="D3" s="286"/>
      <c r="E3" s="173"/>
      <c r="F3" s="173"/>
    </row>
    <row r="4" spans="1:9" ht="15" customHeight="1" thickBot="1" x14ac:dyDescent="0.3">
      <c r="A4" s="73"/>
      <c r="B4" s="43"/>
      <c r="C4" s="74"/>
      <c r="D4" s="67"/>
      <c r="E4" s="67"/>
    </row>
    <row r="5" spans="1:9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9" s="201" customFormat="1" ht="15" customHeight="1" x14ac:dyDescent="0.2">
      <c r="A6" s="229" t="s">
        <v>9</v>
      </c>
      <c r="B6" s="157" t="s">
        <v>640</v>
      </c>
      <c r="C6" s="230">
        <v>54</v>
      </c>
      <c r="D6" s="231">
        <v>11</v>
      </c>
      <c r="E6" s="172"/>
    </row>
    <row r="7" spans="1:9" ht="15" customHeight="1" x14ac:dyDescent="0.2">
      <c r="A7" s="226" t="s">
        <v>433</v>
      </c>
      <c r="B7" s="168" t="s">
        <v>644</v>
      </c>
      <c r="C7" s="166">
        <v>50</v>
      </c>
      <c r="D7" s="167">
        <v>0</v>
      </c>
      <c r="E7" s="173"/>
    </row>
    <row r="8" spans="1:9" ht="15" customHeight="1" x14ac:dyDescent="0.2">
      <c r="A8" s="226" t="s">
        <v>434</v>
      </c>
      <c r="B8" s="168" t="s">
        <v>589</v>
      </c>
      <c r="C8" s="166">
        <v>49</v>
      </c>
      <c r="D8" s="167">
        <v>3</v>
      </c>
      <c r="E8" s="173"/>
    </row>
    <row r="9" spans="1:9" ht="15" customHeight="1" x14ac:dyDescent="0.2">
      <c r="A9" s="226" t="s">
        <v>435</v>
      </c>
      <c r="B9" s="168" t="s">
        <v>618</v>
      </c>
      <c r="C9" s="166">
        <v>48</v>
      </c>
      <c r="D9" s="167">
        <v>2</v>
      </c>
      <c r="E9" s="173"/>
    </row>
    <row r="10" spans="1:9" ht="15" customHeight="1" x14ac:dyDescent="0.2">
      <c r="A10" s="226" t="s">
        <v>436</v>
      </c>
      <c r="B10" s="168" t="s">
        <v>609</v>
      </c>
      <c r="C10" s="166">
        <v>47</v>
      </c>
      <c r="D10" s="167">
        <v>2</v>
      </c>
      <c r="E10" s="173"/>
    </row>
    <row r="11" spans="1:9" ht="15" customHeight="1" x14ac:dyDescent="0.2">
      <c r="A11" s="226" t="s">
        <v>475</v>
      </c>
      <c r="B11" s="168" t="s">
        <v>617</v>
      </c>
      <c r="C11" s="166">
        <v>46</v>
      </c>
      <c r="D11" s="167">
        <v>7</v>
      </c>
      <c r="E11" s="173"/>
    </row>
    <row r="12" spans="1:9" ht="15" customHeight="1" x14ac:dyDescent="0.2">
      <c r="A12" s="226" t="s">
        <v>437</v>
      </c>
      <c r="B12" s="168" t="s">
        <v>585</v>
      </c>
      <c r="C12" s="166">
        <v>45</v>
      </c>
      <c r="D12" s="167">
        <v>5</v>
      </c>
      <c r="E12" s="173"/>
    </row>
    <row r="13" spans="1:9" ht="15" customHeight="1" x14ac:dyDescent="0.2">
      <c r="A13" s="226" t="s">
        <v>476</v>
      </c>
      <c r="B13" s="168" t="s">
        <v>379</v>
      </c>
      <c r="C13" s="166">
        <v>41</v>
      </c>
      <c r="D13" s="167">
        <v>26</v>
      </c>
      <c r="E13" s="173"/>
    </row>
    <row r="14" spans="1:9" ht="15" customHeight="1" x14ac:dyDescent="0.2">
      <c r="A14" s="226" t="s">
        <v>502</v>
      </c>
      <c r="B14" s="168" t="s">
        <v>349</v>
      </c>
      <c r="C14" s="166">
        <v>39</v>
      </c>
      <c r="D14" s="167">
        <v>19</v>
      </c>
      <c r="E14" s="173"/>
    </row>
    <row r="15" spans="1:9" ht="15" customHeight="1" x14ac:dyDescent="0.2">
      <c r="A15" s="226" t="s">
        <v>477</v>
      </c>
      <c r="B15" s="168" t="s">
        <v>616</v>
      </c>
      <c r="C15" s="166">
        <v>38</v>
      </c>
      <c r="D15" s="167">
        <v>34</v>
      </c>
      <c r="E15" s="173"/>
    </row>
    <row r="16" spans="1:9" ht="15" customHeight="1" x14ac:dyDescent="0.2">
      <c r="A16" s="226"/>
      <c r="B16" s="168" t="s">
        <v>688</v>
      </c>
      <c r="C16" s="166">
        <v>38</v>
      </c>
      <c r="D16" s="167">
        <v>0</v>
      </c>
      <c r="E16" s="173"/>
    </row>
    <row r="17" spans="1:5" ht="15" customHeight="1" x14ac:dyDescent="0.2">
      <c r="A17" s="226" t="s">
        <v>439</v>
      </c>
      <c r="B17" s="168" t="s">
        <v>610</v>
      </c>
      <c r="C17" s="166">
        <v>37</v>
      </c>
      <c r="D17" s="167">
        <v>19</v>
      </c>
      <c r="E17" s="173"/>
    </row>
    <row r="18" spans="1:5" ht="15" customHeight="1" x14ac:dyDescent="0.2">
      <c r="A18" s="226" t="s">
        <v>478</v>
      </c>
      <c r="B18" s="168" t="s">
        <v>620</v>
      </c>
      <c r="C18" s="166">
        <v>36</v>
      </c>
      <c r="D18" s="167">
        <v>5</v>
      </c>
      <c r="E18" s="173"/>
    </row>
    <row r="19" spans="1:5" ht="15" customHeight="1" x14ac:dyDescent="0.2">
      <c r="A19" s="226" t="s">
        <v>440</v>
      </c>
      <c r="B19" s="168" t="s">
        <v>348</v>
      </c>
      <c r="C19" s="166">
        <v>34</v>
      </c>
      <c r="D19" s="167">
        <v>18</v>
      </c>
      <c r="E19" s="173"/>
    </row>
    <row r="20" spans="1:5" ht="15" customHeight="1" x14ac:dyDescent="0.2">
      <c r="A20" s="226" t="s">
        <v>441</v>
      </c>
      <c r="B20" s="168" t="s">
        <v>352</v>
      </c>
      <c r="C20" s="166">
        <v>33</v>
      </c>
      <c r="D20" s="167">
        <v>14</v>
      </c>
      <c r="E20" s="173"/>
    </row>
    <row r="21" spans="1:5" ht="15" customHeight="1" x14ac:dyDescent="0.2">
      <c r="A21" s="226" t="s">
        <v>442</v>
      </c>
      <c r="B21" s="168" t="s">
        <v>677</v>
      </c>
      <c r="C21" s="166">
        <v>29</v>
      </c>
      <c r="D21" s="167">
        <v>5</v>
      </c>
      <c r="E21" s="173"/>
    </row>
    <row r="22" spans="1:5" ht="15" customHeight="1" x14ac:dyDescent="0.2">
      <c r="A22" s="226" t="s">
        <v>443</v>
      </c>
      <c r="B22" s="168" t="s">
        <v>541</v>
      </c>
      <c r="C22" s="166">
        <v>28</v>
      </c>
      <c r="D22" s="167">
        <v>4</v>
      </c>
      <c r="E22" s="173"/>
    </row>
    <row r="23" spans="1:5" ht="15" customHeight="1" x14ac:dyDescent="0.2">
      <c r="A23" s="226"/>
      <c r="B23" s="168" t="s">
        <v>684</v>
      </c>
      <c r="C23" s="166">
        <v>28</v>
      </c>
      <c r="D23" s="167">
        <v>1</v>
      </c>
      <c r="E23" s="173"/>
    </row>
    <row r="24" spans="1:5" ht="15" customHeight="1" x14ac:dyDescent="0.2">
      <c r="A24" s="226" t="s">
        <v>444</v>
      </c>
      <c r="B24" s="168" t="s">
        <v>619</v>
      </c>
      <c r="C24" s="166">
        <v>26</v>
      </c>
      <c r="D24" s="167">
        <v>2</v>
      </c>
      <c r="E24" s="173"/>
    </row>
    <row r="25" spans="1:5" ht="15" customHeight="1" x14ac:dyDescent="0.2">
      <c r="A25" s="226" t="s">
        <v>445</v>
      </c>
      <c r="B25" s="168" t="s">
        <v>360</v>
      </c>
      <c r="C25" s="166">
        <v>25</v>
      </c>
      <c r="D25" s="167">
        <v>22</v>
      </c>
      <c r="E25" s="173"/>
    </row>
    <row r="26" spans="1:5" ht="15" customHeight="1" x14ac:dyDescent="0.2">
      <c r="A26" s="226"/>
      <c r="B26" s="168" t="s">
        <v>682</v>
      </c>
      <c r="C26" s="166">
        <v>25</v>
      </c>
      <c r="D26" s="167">
        <v>4</v>
      </c>
      <c r="E26" s="173"/>
    </row>
    <row r="27" spans="1:5" ht="15" customHeight="1" x14ac:dyDescent="0.2">
      <c r="A27" s="226"/>
      <c r="B27" s="168" t="s">
        <v>637</v>
      </c>
      <c r="C27" s="166">
        <v>25</v>
      </c>
      <c r="D27" s="167">
        <v>0</v>
      </c>
      <c r="E27" s="173"/>
    </row>
    <row r="28" spans="1:5" ht="15" customHeight="1" x14ac:dyDescent="0.2">
      <c r="A28" s="226" t="s">
        <v>447</v>
      </c>
      <c r="B28" s="168" t="s">
        <v>683</v>
      </c>
      <c r="C28" s="166">
        <v>24</v>
      </c>
      <c r="D28" s="167">
        <v>9</v>
      </c>
      <c r="E28" s="173"/>
    </row>
    <row r="29" spans="1:5" ht="15" customHeight="1" x14ac:dyDescent="0.2">
      <c r="A29" s="226"/>
      <c r="B29" s="168" t="s">
        <v>376</v>
      </c>
      <c r="C29" s="166">
        <v>24</v>
      </c>
      <c r="D29" s="167">
        <v>1</v>
      </c>
      <c r="E29" s="173"/>
    </row>
    <row r="30" spans="1:5" ht="15" customHeight="1" x14ac:dyDescent="0.2">
      <c r="A30" s="226" t="s">
        <v>482</v>
      </c>
      <c r="B30" s="168" t="s">
        <v>557</v>
      </c>
      <c r="C30" s="166">
        <v>23</v>
      </c>
      <c r="D30" s="167">
        <v>3</v>
      </c>
      <c r="E30" s="173"/>
    </row>
    <row r="31" spans="1:5" ht="15" customHeight="1" x14ac:dyDescent="0.2">
      <c r="A31" s="226"/>
      <c r="B31" s="168" t="s">
        <v>686</v>
      </c>
      <c r="C31" s="166">
        <v>23</v>
      </c>
      <c r="D31" s="167">
        <v>0</v>
      </c>
      <c r="E31" s="173"/>
    </row>
    <row r="32" spans="1:5" ht="15" customHeight="1" x14ac:dyDescent="0.2">
      <c r="A32" s="226" t="s">
        <v>449</v>
      </c>
      <c r="B32" s="168" t="s">
        <v>607</v>
      </c>
      <c r="C32" s="166">
        <v>19</v>
      </c>
      <c r="D32" s="167">
        <v>0</v>
      </c>
      <c r="E32" s="173"/>
    </row>
    <row r="33" spans="1:5" ht="15" customHeight="1" x14ac:dyDescent="0.2">
      <c r="A33" s="226"/>
      <c r="B33" s="168" t="s">
        <v>560</v>
      </c>
      <c r="C33" s="166">
        <v>19</v>
      </c>
      <c r="D33" s="167">
        <v>0</v>
      </c>
      <c r="E33" s="173"/>
    </row>
    <row r="34" spans="1:5" ht="15" customHeight="1" x14ac:dyDescent="0.2">
      <c r="A34" s="226" t="s">
        <v>451</v>
      </c>
      <c r="B34" s="168" t="s">
        <v>615</v>
      </c>
      <c r="C34" s="166">
        <v>17</v>
      </c>
      <c r="D34" s="167">
        <v>3</v>
      </c>
      <c r="E34" s="173"/>
    </row>
    <row r="35" spans="1:5" ht="15" customHeight="1" x14ac:dyDescent="0.2">
      <c r="A35" s="226"/>
      <c r="B35" s="168" t="s">
        <v>674</v>
      </c>
      <c r="C35" s="166">
        <v>17</v>
      </c>
      <c r="D35" s="167">
        <v>1</v>
      </c>
      <c r="E35" s="173"/>
    </row>
    <row r="36" spans="1:5" ht="15" customHeight="1" x14ac:dyDescent="0.2">
      <c r="A36" s="226" t="s">
        <v>453</v>
      </c>
      <c r="B36" s="168" t="s">
        <v>591</v>
      </c>
      <c r="C36" s="166">
        <v>15</v>
      </c>
      <c r="D36" s="167">
        <v>4</v>
      </c>
      <c r="E36" s="173"/>
    </row>
    <row r="37" spans="1:5" ht="15" customHeight="1" x14ac:dyDescent="0.2">
      <c r="A37" s="226"/>
      <c r="B37" s="168" t="s">
        <v>672</v>
      </c>
      <c r="C37" s="166">
        <v>15</v>
      </c>
      <c r="D37" s="167">
        <v>0</v>
      </c>
      <c r="E37" s="173"/>
    </row>
    <row r="38" spans="1:5" ht="15" customHeight="1" x14ac:dyDescent="0.2">
      <c r="A38" s="226" t="s">
        <v>454</v>
      </c>
      <c r="B38" s="168" t="s">
        <v>685</v>
      </c>
      <c r="C38" s="166">
        <v>14</v>
      </c>
      <c r="D38" s="167">
        <v>0</v>
      </c>
      <c r="E38" s="173"/>
    </row>
    <row r="39" spans="1:5" ht="15" customHeight="1" x14ac:dyDescent="0.2">
      <c r="A39" s="226" t="s">
        <v>455</v>
      </c>
      <c r="B39" s="168" t="s">
        <v>639</v>
      </c>
      <c r="C39" s="166">
        <v>13</v>
      </c>
      <c r="D39" s="167">
        <v>1</v>
      </c>
      <c r="E39" s="173"/>
    </row>
    <row r="40" spans="1:5" ht="15" customHeight="1" x14ac:dyDescent="0.2">
      <c r="A40" s="226" t="s">
        <v>484</v>
      </c>
      <c r="B40" s="168" t="s">
        <v>678</v>
      </c>
      <c r="C40" s="166">
        <v>12</v>
      </c>
      <c r="D40" s="167">
        <v>1</v>
      </c>
      <c r="E40" s="173"/>
    </row>
    <row r="41" spans="1:5" ht="15" customHeight="1" x14ac:dyDescent="0.2">
      <c r="A41" s="226" t="s">
        <v>485</v>
      </c>
      <c r="B41" s="168" t="s">
        <v>675</v>
      </c>
      <c r="C41" s="166">
        <v>11</v>
      </c>
      <c r="D41" s="167">
        <v>5</v>
      </c>
      <c r="E41" s="183"/>
    </row>
    <row r="42" spans="1:5" ht="15" customHeight="1" x14ac:dyDescent="0.2">
      <c r="A42" s="226"/>
      <c r="B42" s="168" t="s">
        <v>421</v>
      </c>
      <c r="C42" s="166">
        <v>11</v>
      </c>
      <c r="D42" s="167">
        <v>2</v>
      </c>
      <c r="E42" s="183"/>
    </row>
    <row r="43" spans="1:5" ht="15" customHeight="1" x14ac:dyDescent="0.2">
      <c r="A43" s="188"/>
      <c r="B43" s="168" t="s">
        <v>612</v>
      </c>
      <c r="C43" s="166">
        <v>11</v>
      </c>
      <c r="D43" s="167">
        <v>0</v>
      </c>
      <c r="E43" s="183"/>
    </row>
    <row r="44" spans="1:5" ht="15" customHeight="1" x14ac:dyDescent="0.2">
      <c r="A44" s="226" t="s">
        <v>457</v>
      </c>
      <c r="B44" s="168" t="s">
        <v>364</v>
      </c>
      <c r="C44" s="166">
        <v>7</v>
      </c>
      <c r="D44" s="167">
        <v>6</v>
      </c>
    </row>
    <row r="45" spans="1:5" ht="15" customHeight="1" x14ac:dyDescent="0.2">
      <c r="A45" s="226"/>
      <c r="B45" s="168" t="s">
        <v>611</v>
      </c>
      <c r="C45" s="166">
        <v>7</v>
      </c>
      <c r="D45" s="167">
        <v>1</v>
      </c>
    </row>
    <row r="46" spans="1:5" ht="15" customHeight="1" x14ac:dyDescent="0.2">
      <c r="A46" s="226"/>
      <c r="B46" s="168" t="s">
        <v>676</v>
      </c>
      <c r="C46" s="166">
        <v>7</v>
      </c>
      <c r="D46" s="167">
        <v>0</v>
      </c>
    </row>
    <row r="47" spans="1:5" ht="15" customHeight="1" x14ac:dyDescent="0.2">
      <c r="A47" s="226"/>
      <c r="B47" s="168" t="s">
        <v>689</v>
      </c>
      <c r="C47" s="166">
        <v>7</v>
      </c>
      <c r="D47" s="167">
        <v>0</v>
      </c>
    </row>
    <row r="48" spans="1:5" ht="15" customHeight="1" x14ac:dyDescent="0.2">
      <c r="A48" s="226" t="s">
        <v>459</v>
      </c>
      <c r="B48" s="168" t="s">
        <v>590</v>
      </c>
      <c r="C48" s="166">
        <v>5</v>
      </c>
      <c r="D48" s="167">
        <v>5</v>
      </c>
    </row>
    <row r="49" spans="1:9" s="80" customFormat="1" ht="15" customHeight="1" x14ac:dyDescent="0.2">
      <c r="A49" s="226"/>
      <c r="B49" s="168" t="s">
        <v>673</v>
      </c>
      <c r="C49" s="166">
        <v>5</v>
      </c>
      <c r="D49" s="167">
        <v>0</v>
      </c>
      <c r="F49" s="67"/>
      <c r="G49" s="67"/>
      <c r="H49" s="67"/>
      <c r="I49" s="67"/>
    </row>
    <row r="50" spans="1:9" s="80" customFormat="1" ht="15" customHeight="1" x14ac:dyDescent="0.2">
      <c r="A50" s="226"/>
      <c r="B50" s="168" t="s">
        <v>469</v>
      </c>
      <c r="C50" s="166">
        <v>5</v>
      </c>
      <c r="D50" s="167">
        <v>0</v>
      </c>
      <c r="F50" s="67"/>
      <c r="G50" s="67"/>
      <c r="H50" s="67"/>
      <c r="I50" s="67"/>
    </row>
    <row r="51" spans="1:9" s="80" customFormat="1" ht="15" customHeight="1" x14ac:dyDescent="0.2">
      <c r="A51" s="226"/>
      <c r="B51" s="168" t="s">
        <v>671</v>
      </c>
      <c r="C51" s="166">
        <v>5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226" t="s">
        <v>462</v>
      </c>
      <c r="B52" s="168" t="s">
        <v>361</v>
      </c>
      <c r="C52" s="166">
        <v>4</v>
      </c>
      <c r="D52" s="167">
        <v>0</v>
      </c>
      <c r="F52" s="67"/>
      <c r="G52" s="67"/>
      <c r="H52" s="67"/>
      <c r="I52" s="67"/>
    </row>
    <row r="53" spans="1:9" s="80" customFormat="1" ht="15" customHeight="1" x14ac:dyDescent="0.2">
      <c r="A53" s="226" t="s">
        <v>504</v>
      </c>
      <c r="B53" s="168" t="s">
        <v>363</v>
      </c>
      <c r="C53" s="166">
        <v>3</v>
      </c>
      <c r="D53" s="167">
        <v>2</v>
      </c>
      <c r="F53" s="67"/>
      <c r="G53" s="67"/>
      <c r="H53" s="67"/>
      <c r="I53" s="67"/>
    </row>
    <row r="54" spans="1:9" s="80" customFormat="1" ht="15" customHeight="1" x14ac:dyDescent="0.2">
      <c r="A54" s="226" t="s">
        <v>505</v>
      </c>
      <c r="B54" s="168" t="s">
        <v>681</v>
      </c>
      <c r="C54" s="166">
        <v>2</v>
      </c>
      <c r="D54" s="167">
        <v>0</v>
      </c>
      <c r="F54" s="67"/>
      <c r="G54" s="67"/>
      <c r="H54" s="67"/>
      <c r="I54" s="67"/>
    </row>
    <row r="55" spans="1:9" s="80" customFormat="1" ht="15" customHeight="1" x14ac:dyDescent="0.2">
      <c r="A55" s="226"/>
      <c r="B55" s="168" t="s">
        <v>687</v>
      </c>
      <c r="C55" s="166">
        <v>2</v>
      </c>
      <c r="D55" s="167">
        <v>0</v>
      </c>
      <c r="F55" s="67"/>
      <c r="G55" s="67"/>
      <c r="H55" s="67"/>
      <c r="I55" s="67"/>
    </row>
    <row r="56" spans="1:9" s="80" customFormat="1" ht="15" customHeight="1" x14ac:dyDescent="0.2">
      <c r="A56" s="226" t="s">
        <v>649</v>
      </c>
      <c r="B56" s="168" t="s">
        <v>641</v>
      </c>
      <c r="C56" s="166">
        <v>1</v>
      </c>
      <c r="D56" s="167">
        <v>0</v>
      </c>
      <c r="F56" s="67"/>
      <c r="G56" s="67"/>
      <c r="H56" s="67"/>
      <c r="I56" s="67"/>
    </row>
    <row r="57" spans="1:9" s="80" customFormat="1" ht="15" customHeight="1" x14ac:dyDescent="0.2">
      <c r="A57" s="226"/>
      <c r="B57" s="168" t="s">
        <v>394</v>
      </c>
      <c r="C57" s="166">
        <v>1</v>
      </c>
      <c r="D57" s="167">
        <v>0</v>
      </c>
      <c r="F57" s="67"/>
      <c r="G57" s="67"/>
      <c r="H57" s="67"/>
      <c r="I57" s="67"/>
    </row>
    <row r="58" spans="1:9" s="80" customFormat="1" ht="15" customHeight="1" x14ac:dyDescent="0.2">
      <c r="A58" s="226"/>
      <c r="B58" s="168" t="s">
        <v>380</v>
      </c>
      <c r="C58" s="166">
        <v>1</v>
      </c>
      <c r="D58" s="167">
        <v>0</v>
      </c>
      <c r="F58" s="67"/>
      <c r="G58" s="67"/>
      <c r="H58" s="67"/>
      <c r="I58" s="67"/>
    </row>
    <row r="59" spans="1:9" s="80" customFormat="1" ht="15" customHeight="1" thickBot="1" x14ac:dyDescent="0.25">
      <c r="A59" s="227"/>
      <c r="B59" s="204" t="s">
        <v>540</v>
      </c>
      <c r="C59" s="205">
        <v>1</v>
      </c>
      <c r="D59" s="228">
        <v>0</v>
      </c>
      <c r="F59" s="67"/>
      <c r="G59" s="67"/>
      <c r="H59" s="67"/>
      <c r="I59" s="67"/>
    </row>
    <row r="60" spans="1:9" s="80" customFormat="1" ht="15" customHeight="1" x14ac:dyDescent="0.2">
      <c r="A60" s="178"/>
      <c r="B60" s="217"/>
      <c r="C60" s="218"/>
      <c r="D60" s="219"/>
      <c r="F60" s="67"/>
      <c r="G60" s="67"/>
      <c r="H60" s="67"/>
      <c r="I60" s="67"/>
    </row>
    <row r="61" spans="1:9" s="80" customFormat="1" ht="15" customHeight="1" x14ac:dyDescent="0.2">
      <c r="A61" s="220">
        <v>54</v>
      </c>
      <c r="B61" s="29" t="s">
        <v>60</v>
      </c>
      <c r="C61" s="199" t="s">
        <v>299</v>
      </c>
      <c r="D61" s="221">
        <f>SUM(D6:D59)</f>
        <v>247</v>
      </c>
      <c r="F61" s="67"/>
      <c r="G61" s="67"/>
      <c r="H61" s="67"/>
      <c r="I61" s="67"/>
    </row>
    <row r="62" spans="1:9" s="80" customFormat="1" ht="15" customHeight="1" x14ac:dyDescent="0.2">
      <c r="A62" s="232">
        <f>SUM(C5:C58)/A61</f>
        <v>21.314814814814813</v>
      </c>
      <c r="B62" s="216" t="s">
        <v>523</v>
      </c>
      <c r="C62" s="199"/>
      <c r="D62" s="221"/>
      <c r="F62" s="67"/>
      <c r="G62" s="67"/>
      <c r="H62" s="67"/>
      <c r="I62" s="67"/>
    </row>
    <row r="63" spans="1:9" s="80" customFormat="1" ht="15" customHeight="1" thickBot="1" x14ac:dyDescent="0.25">
      <c r="A63" s="196"/>
      <c r="B63" s="197"/>
      <c r="C63" s="17"/>
      <c r="D63" s="198"/>
      <c r="F63" s="67"/>
      <c r="G63" s="67"/>
      <c r="H63" s="67"/>
      <c r="I63" s="67"/>
    </row>
    <row r="64" spans="1:9" s="80" customFormat="1" ht="15" customHeight="1" x14ac:dyDescent="0.2">
      <c r="A64" s="215"/>
      <c r="B64" s="216"/>
      <c r="C64" s="199"/>
      <c r="D64" s="200"/>
      <c r="F64" s="67"/>
      <c r="G64" s="67"/>
      <c r="H64" s="67"/>
      <c r="I64" s="67"/>
    </row>
    <row r="65" spans="1:9" s="80" customFormat="1" ht="15" customHeight="1" x14ac:dyDescent="0.2">
      <c r="A65" s="215"/>
      <c r="B65" s="216"/>
      <c r="C65" s="199"/>
      <c r="D65" s="200"/>
      <c r="F65" s="67"/>
      <c r="G65" s="67"/>
      <c r="H65" s="67"/>
      <c r="I65" s="67"/>
    </row>
    <row r="66" spans="1:9" s="80" customFormat="1" ht="12.2" customHeight="1" x14ac:dyDescent="0.2">
      <c r="A66" s="183"/>
      <c r="B66" s="29"/>
      <c r="C66" s="199"/>
      <c r="D66" s="200"/>
      <c r="F66" s="67"/>
      <c r="G66" s="67"/>
      <c r="H66" s="67"/>
      <c r="I66" s="67"/>
    </row>
    <row r="68" spans="1:9" s="80" customFormat="1" x14ac:dyDescent="0.2">
      <c r="B68" s="40"/>
      <c r="F68" s="67"/>
      <c r="G68" s="67"/>
      <c r="H68" s="67"/>
      <c r="I68" s="67"/>
    </row>
  </sheetData>
  <sortState xmlns:xlrd2="http://schemas.microsoft.com/office/spreadsheetml/2017/richdata2" ref="B6:D59">
    <sortCondition descending="1" ref="C6:C59"/>
    <sortCondition descending="1" ref="D6:D59"/>
    <sortCondition ref="B6:B59"/>
  </sortState>
  <mergeCells count="1">
    <mergeCell ref="A3:D3"/>
  </mergeCells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367D-C46D-4B25-BC8D-05384A880745}">
  <dimension ref="A1:I70"/>
  <sheetViews>
    <sheetView topLeftCell="A28" zoomScale="90" zoomScaleNormal="90" zoomScalePageLayoutView="75" workbookViewId="0">
      <selection activeCell="C55" sqref="C55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707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752</v>
      </c>
      <c r="B3" s="286"/>
      <c r="C3" s="286"/>
      <c r="D3" s="286"/>
      <c r="E3" s="173"/>
      <c r="F3" s="173"/>
    </row>
    <row r="4" spans="1:9" ht="15" customHeight="1" thickBot="1" x14ac:dyDescent="0.3">
      <c r="A4" s="73"/>
      <c r="B4" s="43"/>
      <c r="C4" s="74"/>
      <c r="D4" s="67"/>
      <c r="E4" s="67"/>
    </row>
    <row r="5" spans="1:9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9" ht="15" customHeight="1" x14ac:dyDescent="0.2">
      <c r="A6" s="175" t="s">
        <v>9</v>
      </c>
      <c r="B6" s="242" t="s">
        <v>585</v>
      </c>
      <c r="C6" s="243">
        <v>48</v>
      </c>
      <c r="D6" s="244">
        <v>4</v>
      </c>
      <c r="E6" s="173"/>
    </row>
    <row r="7" spans="1:9" ht="15" customHeight="1" x14ac:dyDescent="0.2">
      <c r="A7" s="175"/>
      <c r="B7" s="245" t="s">
        <v>589</v>
      </c>
      <c r="C7" s="246">
        <v>48</v>
      </c>
      <c r="D7" s="247">
        <v>1</v>
      </c>
      <c r="E7" s="173"/>
    </row>
    <row r="8" spans="1:9" ht="15" customHeight="1" x14ac:dyDescent="0.2">
      <c r="A8" s="175" t="s">
        <v>434</v>
      </c>
      <c r="B8" s="168" t="s">
        <v>616</v>
      </c>
      <c r="C8" s="166">
        <v>47</v>
      </c>
      <c r="D8" s="167">
        <v>15</v>
      </c>
      <c r="E8" s="173"/>
    </row>
    <row r="9" spans="1:9" ht="15" customHeight="1" x14ac:dyDescent="0.2">
      <c r="A9" s="175" t="s">
        <v>435</v>
      </c>
      <c r="B9" s="168" t="s">
        <v>379</v>
      </c>
      <c r="C9" s="166">
        <v>46</v>
      </c>
      <c r="D9" s="167">
        <v>13</v>
      </c>
      <c r="E9" s="173"/>
    </row>
    <row r="10" spans="1:9" ht="15" customHeight="1" x14ac:dyDescent="0.2">
      <c r="A10" s="175" t="s">
        <v>436</v>
      </c>
      <c r="B10" s="168" t="s">
        <v>617</v>
      </c>
      <c r="C10" s="166">
        <v>45</v>
      </c>
      <c r="D10" s="167">
        <v>5</v>
      </c>
      <c r="E10" s="173"/>
    </row>
    <row r="11" spans="1:9" ht="15" customHeight="1" x14ac:dyDescent="0.2">
      <c r="A11" s="175" t="s">
        <v>475</v>
      </c>
      <c r="B11" s="168" t="s">
        <v>686</v>
      </c>
      <c r="C11" s="166">
        <v>44</v>
      </c>
      <c r="D11" s="167">
        <v>0</v>
      </c>
      <c r="E11" s="173"/>
    </row>
    <row r="12" spans="1:9" ht="15" customHeight="1" x14ac:dyDescent="0.2">
      <c r="A12" s="175" t="s">
        <v>437</v>
      </c>
      <c r="B12" s="168" t="s">
        <v>640</v>
      </c>
      <c r="C12" s="166">
        <v>39</v>
      </c>
      <c r="D12" s="167">
        <v>4</v>
      </c>
      <c r="E12" s="173"/>
    </row>
    <row r="13" spans="1:9" ht="15" customHeight="1" x14ac:dyDescent="0.2">
      <c r="A13" s="175"/>
      <c r="B13" s="168" t="s">
        <v>556</v>
      </c>
      <c r="C13" s="166">
        <v>39</v>
      </c>
      <c r="D13" s="167">
        <v>4</v>
      </c>
      <c r="E13" s="173"/>
    </row>
    <row r="14" spans="1:9" ht="15" customHeight="1" x14ac:dyDescent="0.2">
      <c r="A14" s="175"/>
      <c r="B14" s="168" t="s">
        <v>557</v>
      </c>
      <c r="C14" s="166">
        <v>39</v>
      </c>
      <c r="D14" s="167">
        <v>2</v>
      </c>
      <c r="E14" s="173"/>
    </row>
    <row r="15" spans="1:9" ht="15" customHeight="1" x14ac:dyDescent="0.2">
      <c r="A15" s="175" t="s">
        <v>477</v>
      </c>
      <c r="B15" s="168" t="s">
        <v>677</v>
      </c>
      <c r="C15" s="166">
        <v>38</v>
      </c>
      <c r="D15" s="167">
        <v>4</v>
      </c>
      <c r="E15" s="173"/>
    </row>
    <row r="16" spans="1:9" ht="15" customHeight="1" x14ac:dyDescent="0.2">
      <c r="A16" s="175" t="s">
        <v>438</v>
      </c>
      <c r="B16" s="168" t="s">
        <v>688</v>
      </c>
      <c r="C16" s="166">
        <v>37</v>
      </c>
      <c r="D16" s="167">
        <v>1</v>
      </c>
      <c r="E16" s="173"/>
    </row>
    <row r="17" spans="1:5" ht="15" customHeight="1" x14ac:dyDescent="0.2">
      <c r="A17" s="175" t="s">
        <v>439</v>
      </c>
      <c r="B17" s="168" t="s">
        <v>349</v>
      </c>
      <c r="C17" s="166">
        <v>36</v>
      </c>
      <c r="D17" s="167">
        <v>7</v>
      </c>
      <c r="E17" s="173"/>
    </row>
    <row r="18" spans="1:5" ht="15" customHeight="1" x14ac:dyDescent="0.2">
      <c r="A18" s="175" t="s">
        <v>478</v>
      </c>
      <c r="B18" s="168" t="s">
        <v>560</v>
      </c>
      <c r="C18" s="166">
        <v>35</v>
      </c>
      <c r="D18" s="167">
        <v>4</v>
      </c>
      <c r="E18" s="173"/>
    </row>
    <row r="19" spans="1:5" ht="15" customHeight="1" x14ac:dyDescent="0.2">
      <c r="A19" s="175" t="s">
        <v>440</v>
      </c>
      <c r="B19" s="168" t="s">
        <v>609</v>
      </c>
      <c r="C19" s="166">
        <v>33</v>
      </c>
      <c r="D19" s="167">
        <v>3</v>
      </c>
      <c r="E19" s="173"/>
    </row>
    <row r="20" spans="1:5" ht="15" customHeight="1" x14ac:dyDescent="0.2">
      <c r="A20" s="175" t="s">
        <v>441</v>
      </c>
      <c r="B20" s="168" t="s">
        <v>591</v>
      </c>
      <c r="C20" s="166">
        <v>32</v>
      </c>
      <c r="D20" s="167">
        <v>9</v>
      </c>
      <c r="E20" s="173"/>
    </row>
    <row r="21" spans="1:5" ht="15" customHeight="1" x14ac:dyDescent="0.2">
      <c r="A21" s="175"/>
      <c r="B21" s="168" t="s">
        <v>644</v>
      </c>
      <c r="C21" s="166">
        <v>32</v>
      </c>
      <c r="D21" s="167">
        <v>0</v>
      </c>
      <c r="E21" s="173"/>
    </row>
    <row r="22" spans="1:5" ht="15" customHeight="1" x14ac:dyDescent="0.2">
      <c r="A22" s="175" t="s">
        <v>443</v>
      </c>
      <c r="B22" s="168" t="s">
        <v>685</v>
      </c>
      <c r="C22" s="166">
        <v>30</v>
      </c>
      <c r="D22" s="167">
        <v>0</v>
      </c>
      <c r="E22" s="173"/>
    </row>
    <row r="23" spans="1:5" ht="15" customHeight="1" x14ac:dyDescent="0.2">
      <c r="A23" s="175" t="s">
        <v>479</v>
      </c>
      <c r="B23" s="168" t="s">
        <v>675</v>
      </c>
      <c r="C23" s="166">
        <v>28</v>
      </c>
      <c r="D23" s="167">
        <v>17</v>
      </c>
      <c r="E23" s="173"/>
    </row>
    <row r="24" spans="1:5" ht="15" customHeight="1" x14ac:dyDescent="0.2">
      <c r="A24" s="175" t="s">
        <v>444</v>
      </c>
      <c r="B24" s="168" t="s">
        <v>348</v>
      </c>
      <c r="C24" s="166">
        <v>27</v>
      </c>
      <c r="D24" s="167">
        <v>29</v>
      </c>
      <c r="E24" s="173"/>
    </row>
    <row r="25" spans="1:5" ht="15" customHeight="1" x14ac:dyDescent="0.2">
      <c r="A25" s="175" t="s">
        <v>445</v>
      </c>
      <c r="B25" s="168" t="s">
        <v>376</v>
      </c>
      <c r="C25" s="166">
        <v>26</v>
      </c>
      <c r="D25" s="167">
        <v>0</v>
      </c>
      <c r="E25" s="173"/>
    </row>
    <row r="26" spans="1:5" ht="15" customHeight="1" x14ac:dyDescent="0.2">
      <c r="A26" s="175" t="s">
        <v>480</v>
      </c>
      <c r="B26" s="168" t="s">
        <v>620</v>
      </c>
      <c r="C26" s="166">
        <v>21</v>
      </c>
      <c r="D26" s="167">
        <v>0</v>
      </c>
      <c r="E26" s="173"/>
    </row>
    <row r="27" spans="1:5" ht="15" customHeight="1" x14ac:dyDescent="0.2">
      <c r="A27" s="175"/>
      <c r="B27" s="168" t="s">
        <v>619</v>
      </c>
      <c r="C27" s="166">
        <v>21</v>
      </c>
      <c r="D27" s="167">
        <v>0</v>
      </c>
      <c r="E27" s="173"/>
    </row>
    <row r="28" spans="1:5" ht="15" customHeight="1" x14ac:dyDescent="0.2">
      <c r="A28" s="175" t="s">
        <v>447</v>
      </c>
      <c r="B28" s="168" t="s">
        <v>360</v>
      </c>
      <c r="C28" s="166">
        <v>20</v>
      </c>
      <c r="D28" s="167">
        <v>14</v>
      </c>
      <c r="E28" s="173"/>
    </row>
    <row r="29" spans="1:5" ht="15" customHeight="1" x14ac:dyDescent="0.2">
      <c r="A29" s="175" t="s">
        <v>481</v>
      </c>
      <c r="B29" s="168" t="s">
        <v>613</v>
      </c>
      <c r="C29" s="166">
        <v>19</v>
      </c>
      <c r="D29" s="167">
        <v>1</v>
      </c>
      <c r="E29" s="173"/>
    </row>
    <row r="30" spans="1:5" ht="15" customHeight="1" x14ac:dyDescent="0.2">
      <c r="A30" s="175" t="s">
        <v>482</v>
      </c>
      <c r="B30" s="168" t="s">
        <v>541</v>
      </c>
      <c r="C30" s="166">
        <v>18</v>
      </c>
      <c r="D30" s="167">
        <v>2</v>
      </c>
      <c r="E30" s="173"/>
    </row>
    <row r="31" spans="1:5" ht="15" customHeight="1" x14ac:dyDescent="0.2">
      <c r="A31" s="175" t="s">
        <v>448</v>
      </c>
      <c r="B31" s="168" t="s">
        <v>684</v>
      </c>
      <c r="C31" s="166">
        <v>17</v>
      </c>
      <c r="D31" s="167">
        <v>1</v>
      </c>
      <c r="E31" s="173"/>
    </row>
    <row r="32" spans="1:5" ht="15" customHeight="1" x14ac:dyDescent="0.2">
      <c r="A32" s="175" t="s">
        <v>449</v>
      </c>
      <c r="B32" s="168" t="s">
        <v>607</v>
      </c>
      <c r="C32" s="166">
        <v>15</v>
      </c>
      <c r="D32" s="167">
        <v>0</v>
      </c>
      <c r="E32" s="173"/>
    </row>
    <row r="33" spans="1:9" ht="15" customHeight="1" x14ac:dyDescent="0.2">
      <c r="A33" s="175" t="s">
        <v>450</v>
      </c>
      <c r="B33" s="168" t="s">
        <v>615</v>
      </c>
      <c r="C33" s="166">
        <v>13</v>
      </c>
      <c r="D33" s="167">
        <v>2</v>
      </c>
      <c r="E33" s="173"/>
    </row>
    <row r="34" spans="1:9" ht="15" customHeight="1" x14ac:dyDescent="0.2">
      <c r="A34" s="175" t="s">
        <v>451</v>
      </c>
      <c r="B34" s="168" t="s">
        <v>726</v>
      </c>
      <c r="C34" s="166">
        <v>12</v>
      </c>
      <c r="D34" s="167">
        <v>8</v>
      </c>
      <c r="E34" s="173"/>
    </row>
    <row r="35" spans="1:9" ht="15" customHeight="1" x14ac:dyDescent="0.2">
      <c r="A35" s="175" t="s">
        <v>452</v>
      </c>
      <c r="B35" s="168" t="s">
        <v>682</v>
      </c>
      <c r="C35" s="166">
        <v>11</v>
      </c>
      <c r="D35" s="167">
        <v>4</v>
      </c>
      <c r="E35" s="173"/>
    </row>
    <row r="36" spans="1:9" ht="15" customHeight="1" x14ac:dyDescent="0.2">
      <c r="A36" s="175" t="s">
        <v>453</v>
      </c>
      <c r="B36" s="168" t="s">
        <v>364</v>
      </c>
      <c r="C36" s="166">
        <v>10</v>
      </c>
      <c r="D36" s="167">
        <v>4</v>
      </c>
      <c r="E36" s="173"/>
    </row>
    <row r="37" spans="1:9" ht="15" customHeight="1" x14ac:dyDescent="0.2">
      <c r="A37" s="175"/>
      <c r="B37" s="168" t="s">
        <v>713</v>
      </c>
      <c r="C37" s="166">
        <v>10</v>
      </c>
      <c r="D37" s="167">
        <v>0</v>
      </c>
      <c r="E37" s="173"/>
    </row>
    <row r="38" spans="1:9" ht="15" customHeight="1" x14ac:dyDescent="0.2">
      <c r="A38" s="175" t="s">
        <v>454</v>
      </c>
      <c r="B38" s="168" t="s">
        <v>711</v>
      </c>
      <c r="C38" s="166">
        <v>9</v>
      </c>
      <c r="D38" s="167">
        <v>2</v>
      </c>
      <c r="E38" s="173"/>
    </row>
    <row r="39" spans="1:9" ht="15" customHeight="1" x14ac:dyDescent="0.2">
      <c r="A39" s="175"/>
      <c r="B39" s="168" t="s">
        <v>720</v>
      </c>
      <c r="C39" s="166">
        <v>9</v>
      </c>
      <c r="D39" s="167">
        <v>1</v>
      </c>
      <c r="E39" s="173"/>
    </row>
    <row r="40" spans="1:9" ht="15" customHeight="1" x14ac:dyDescent="0.2">
      <c r="A40" s="175"/>
      <c r="B40" s="168" t="s">
        <v>637</v>
      </c>
      <c r="C40" s="166">
        <v>9</v>
      </c>
      <c r="D40" s="167">
        <v>1</v>
      </c>
      <c r="E40" s="183"/>
    </row>
    <row r="41" spans="1:9" ht="15" customHeight="1" x14ac:dyDescent="0.2">
      <c r="A41" s="175" t="s">
        <v>485</v>
      </c>
      <c r="B41" s="168" t="s">
        <v>610</v>
      </c>
      <c r="C41" s="166">
        <v>8</v>
      </c>
      <c r="D41" s="167">
        <v>5</v>
      </c>
      <c r="E41" s="183"/>
    </row>
    <row r="42" spans="1:9" ht="15" customHeight="1" x14ac:dyDescent="0.2">
      <c r="A42" s="175"/>
      <c r="B42" s="168" t="s">
        <v>674</v>
      </c>
      <c r="C42" s="166">
        <v>8</v>
      </c>
      <c r="D42" s="167">
        <v>2</v>
      </c>
      <c r="E42" s="183"/>
    </row>
    <row r="43" spans="1:9" ht="15" customHeight="1" x14ac:dyDescent="0.2">
      <c r="A43" s="175"/>
      <c r="B43" s="168" t="s">
        <v>618</v>
      </c>
      <c r="C43" s="166">
        <v>8</v>
      </c>
      <c r="D43" s="167">
        <v>0</v>
      </c>
    </row>
    <row r="44" spans="1:9" ht="15" customHeight="1" x14ac:dyDescent="0.2">
      <c r="A44" s="175"/>
      <c r="B44" s="168" t="s">
        <v>708</v>
      </c>
      <c r="C44" s="166">
        <v>8</v>
      </c>
      <c r="D44" s="167">
        <v>0</v>
      </c>
    </row>
    <row r="45" spans="1:9" ht="15" customHeight="1" x14ac:dyDescent="0.2">
      <c r="A45" s="175" t="s">
        <v>487</v>
      </c>
      <c r="B45" s="168" t="s">
        <v>676</v>
      </c>
      <c r="C45" s="166">
        <v>7</v>
      </c>
      <c r="D45" s="167">
        <v>0</v>
      </c>
    </row>
    <row r="46" spans="1:9" ht="15" customHeight="1" x14ac:dyDescent="0.2">
      <c r="A46" s="175" t="s">
        <v>458</v>
      </c>
      <c r="B46" s="168" t="s">
        <v>727</v>
      </c>
      <c r="C46" s="166">
        <v>6</v>
      </c>
      <c r="D46" s="167">
        <v>1</v>
      </c>
    </row>
    <row r="47" spans="1:9" ht="15" customHeight="1" x14ac:dyDescent="0.2">
      <c r="A47" s="175"/>
      <c r="B47" s="168" t="s">
        <v>712</v>
      </c>
      <c r="C47" s="166">
        <v>6</v>
      </c>
      <c r="D47" s="167">
        <v>1</v>
      </c>
    </row>
    <row r="48" spans="1:9" s="80" customFormat="1" ht="15" customHeight="1" x14ac:dyDescent="0.2">
      <c r="A48" s="175" t="s">
        <v>459</v>
      </c>
      <c r="B48" s="168" t="s">
        <v>689</v>
      </c>
      <c r="C48" s="166">
        <v>5</v>
      </c>
      <c r="D48" s="167">
        <v>0</v>
      </c>
      <c r="F48" s="67"/>
      <c r="G48" s="67"/>
      <c r="H48" s="67"/>
      <c r="I48" s="67"/>
    </row>
    <row r="49" spans="1:9" s="80" customFormat="1" ht="15" customHeight="1" x14ac:dyDescent="0.2">
      <c r="A49" s="175" t="s">
        <v>460</v>
      </c>
      <c r="B49" s="168" t="s">
        <v>678</v>
      </c>
      <c r="C49" s="166">
        <v>4</v>
      </c>
      <c r="D49" s="167">
        <v>1</v>
      </c>
      <c r="F49" s="67"/>
      <c r="G49" s="67"/>
      <c r="H49" s="67"/>
      <c r="I49" s="67"/>
    </row>
    <row r="50" spans="1:9" s="80" customFormat="1" ht="15" customHeight="1" x14ac:dyDescent="0.2">
      <c r="A50" s="175"/>
      <c r="B50" s="168" t="s">
        <v>683</v>
      </c>
      <c r="C50" s="166">
        <v>4</v>
      </c>
      <c r="D50" s="167">
        <v>0</v>
      </c>
      <c r="F50" s="67"/>
      <c r="G50" s="67"/>
      <c r="H50" s="67"/>
      <c r="I50" s="67"/>
    </row>
    <row r="51" spans="1:9" s="80" customFormat="1" ht="15" customHeight="1" x14ac:dyDescent="0.2">
      <c r="A51" s="175"/>
      <c r="B51" s="168" t="s">
        <v>718</v>
      </c>
      <c r="C51" s="166">
        <v>4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175" t="s">
        <v>462</v>
      </c>
      <c r="B52" s="168" t="s">
        <v>673</v>
      </c>
      <c r="C52" s="166">
        <v>3</v>
      </c>
      <c r="D52" s="167">
        <v>0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709</v>
      </c>
      <c r="C53" s="166">
        <v>3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/>
      <c r="B54" s="168" t="s">
        <v>725</v>
      </c>
      <c r="C54" s="166">
        <v>3</v>
      </c>
      <c r="D54" s="167">
        <v>0</v>
      </c>
      <c r="F54" s="67"/>
      <c r="G54" s="67"/>
      <c r="H54" s="67"/>
      <c r="I54" s="67"/>
    </row>
    <row r="55" spans="1:9" s="80" customFormat="1" ht="15" customHeight="1" x14ac:dyDescent="0.2">
      <c r="A55" s="175"/>
      <c r="B55" s="168" t="s">
        <v>714</v>
      </c>
      <c r="C55" s="166">
        <v>3</v>
      </c>
      <c r="D55" s="167">
        <v>0</v>
      </c>
      <c r="F55" s="67"/>
      <c r="G55" s="67"/>
      <c r="H55" s="67"/>
      <c r="I55" s="67"/>
    </row>
    <row r="56" spans="1:9" s="80" customFormat="1" ht="15" customHeight="1" x14ac:dyDescent="0.2">
      <c r="A56" s="175" t="s">
        <v>649</v>
      </c>
      <c r="B56" s="168" t="s">
        <v>611</v>
      </c>
      <c r="C56" s="166">
        <v>2</v>
      </c>
      <c r="D56" s="167">
        <v>0</v>
      </c>
      <c r="F56" s="67"/>
      <c r="G56" s="67"/>
      <c r="H56" s="67"/>
      <c r="I56" s="67"/>
    </row>
    <row r="57" spans="1:9" s="80" customFormat="1" ht="15" customHeight="1" x14ac:dyDescent="0.2">
      <c r="A57" s="175" t="s">
        <v>690</v>
      </c>
      <c r="B57" s="168" t="s">
        <v>469</v>
      </c>
      <c r="C57" s="166">
        <v>1</v>
      </c>
      <c r="D57" s="167">
        <v>0</v>
      </c>
      <c r="F57" s="67"/>
      <c r="G57" s="67"/>
      <c r="H57" s="67"/>
      <c r="I57" s="67"/>
    </row>
    <row r="58" spans="1:9" s="80" customFormat="1" ht="15" customHeight="1" x14ac:dyDescent="0.2">
      <c r="A58" s="175"/>
      <c r="B58" s="168" t="s">
        <v>728</v>
      </c>
      <c r="C58" s="166">
        <v>1</v>
      </c>
      <c r="D58" s="167">
        <v>0</v>
      </c>
      <c r="F58" s="67"/>
      <c r="G58" s="67"/>
      <c r="H58" s="67"/>
      <c r="I58" s="67"/>
    </row>
    <row r="59" spans="1:9" s="80" customFormat="1" ht="15" customHeight="1" x14ac:dyDescent="0.2">
      <c r="A59" s="175"/>
      <c r="B59" s="168" t="s">
        <v>380</v>
      </c>
      <c r="C59" s="166">
        <v>1</v>
      </c>
      <c r="D59" s="167">
        <v>0</v>
      </c>
      <c r="F59" s="67"/>
      <c r="G59" s="67"/>
      <c r="H59" s="67"/>
      <c r="I59" s="67"/>
    </row>
    <row r="60" spans="1:9" s="80" customFormat="1" ht="15" customHeight="1" x14ac:dyDescent="0.2">
      <c r="A60" s="175"/>
      <c r="B60" s="204" t="s">
        <v>363</v>
      </c>
      <c r="C60" s="205">
        <v>1</v>
      </c>
      <c r="D60" s="228">
        <v>0</v>
      </c>
      <c r="F60" s="67"/>
      <c r="G60" s="67"/>
      <c r="H60" s="67"/>
      <c r="I60" s="67"/>
    </row>
    <row r="61" spans="1:9" s="80" customFormat="1" ht="15" customHeight="1" thickBot="1" x14ac:dyDescent="0.25">
      <c r="A61" s="175"/>
      <c r="B61" s="204" t="s">
        <v>672</v>
      </c>
      <c r="C61" s="205">
        <v>1</v>
      </c>
      <c r="D61" s="228">
        <v>0</v>
      </c>
      <c r="F61" s="67"/>
      <c r="G61" s="67"/>
      <c r="H61" s="67"/>
      <c r="I61" s="67"/>
    </row>
    <row r="62" spans="1:9" s="80" customFormat="1" ht="15" customHeight="1" x14ac:dyDescent="0.2">
      <c r="A62" s="178"/>
      <c r="B62" s="217"/>
      <c r="C62" s="218"/>
      <c r="D62" s="219"/>
      <c r="F62" s="67"/>
      <c r="G62" s="67"/>
      <c r="H62" s="67"/>
      <c r="I62" s="67"/>
    </row>
    <row r="63" spans="1:9" s="80" customFormat="1" ht="15" customHeight="1" x14ac:dyDescent="0.2">
      <c r="A63" s="220">
        <v>56</v>
      </c>
      <c r="B63" s="29" t="s">
        <v>60</v>
      </c>
      <c r="C63" s="199" t="s">
        <v>299</v>
      </c>
      <c r="D63" s="221">
        <f>SUM(D6:D61)</f>
        <v>172</v>
      </c>
      <c r="F63" s="67"/>
      <c r="G63" s="67"/>
      <c r="H63" s="67"/>
      <c r="I63" s="67"/>
    </row>
    <row r="64" spans="1:9" s="80" customFormat="1" ht="15" customHeight="1" x14ac:dyDescent="0.2">
      <c r="A64" s="232">
        <f>SUM(C6:C61)/A63</f>
        <v>18.75</v>
      </c>
      <c r="B64" s="216" t="s">
        <v>523</v>
      </c>
      <c r="C64" s="199"/>
      <c r="D64" s="221"/>
      <c r="F64" s="67"/>
      <c r="G64" s="67"/>
      <c r="H64" s="67"/>
      <c r="I64" s="67"/>
    </row>
    <row r="65" spans="1:9" s="80" customFormat="1" ht="15" customHeight="1" thickBot="1" x14ac:dyDescent="0.25">
      <c r="A65" s="196"/>
      <c r="B65" s="197"/>
      <c r="C65" s="17"/>
      <c r="D65" s="198"/>
      <c r="F65" s="67"/>
      <c r="G65" s="67"/>
      <c r="H65" s="67"/>
      <c r="I65" s="67"/>
    </row>
    <row r="66" spans="1:9" s="80" customFormat="1" ht="15" customHeight="1" x14ac:dyDescent="0.2">
      <c r="A66" s="215"/>
      <c r="B66" s="216"/>
      <c r="C66" s="199"/>
      <c r="D66" s="200"/>
      <c r="F66" s="67"/>
      <c r="G66" s="67"/>
      <c r="H66" s="67"/>
      <c r="I66" s="67"/>
    </row>
    <row r="67" spans="1:9" s="80" customFormat="1" ht="15" customHeight="1" x14ac:dyDescent="0.2">
      <c r="A67" s="215"/>
      <c r="B67" s="216"/>
      <c r="C67" s="199"/>
      <c r="D67" s="200"/>
      <c r="F67" s="67"/>
      <c r="G67" s="67"/>
      <c r="H67" s="67"/>
      <c r="I67" s="67"/>
    </row>
    <row r="68" spans="1:9" s="80" customFormat="1" ht="12.2" customHeight="1" x14ac:dyDescent="0.2">
      <c r="A68" s="183"/>
      <c r="B68" s="29"/>
      <c r="C68" s="199"/>
      <c r="D68" s="200"/>
      <c r="F68" s="67"/>
      <c r="G68" s="67"/>
      <c r="H68" s="67"/>
      <c r="I68" s="67"/>
    </row>
    <row r="70" spans="1:9" s="80" customFormat="1" x14ac:dyDescent="0.2">
      <c r="B70" s="40"/>
      <c r="F70" s="67"/>
      <c r="G70" s="67"/>
      <c r="H70" s="67"/>
      <c r="I70" s="67"/>
    </row>
  </sheetData>
  <sortState xmlns:xlrd2="http://schemas.microsoft.com/office/spreadsheetml/2017/richdata2" ref="A6:D61">
    <sortCondition descending="1" ref="C6:C61"/>
    <sortCondition descending="1" ref="D6:D61"/>
    <sortCondition ref="B6:B61"/>
  </sortState>
  <mergeCells count="1">
    <mergeCell ref="A3:D3"/>
  </mergeCells>
  <phoneticPr fontId="22" type="noConversion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B141-B792-4F6B-B457-5ABE65D19C8E}">
  <dimension ref="A1:I69"/>
  <sheetViews>
    <sheetView zoomScale="90" zoomScaleNormal="90" zoomScalePageLayoutView="75" workbookViewId="0">
      <selection activeCell="C17" sqref="C17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707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724</v>
      </c>
      <c r="B3" s="286"/>
      <c r="C3" s="286"/>
      <c r="D3" s="286"/>
      <c r="E3" s="173"/>
      <c r="F3" s="173"/>
    </row>
    <row r="4" spans="1:9" ht="15" customHeight="1" thickBot="1" x14ac:dyDescent="0.3">
      <c r="A4" s="73"/>
      <c r="B4" s="43"/>
      <c r="C4" s="74"/>
      <c r="D4" s="67"/>
      <c r="E4" s="67"/>
    </row>
    <row r="5" spans="1:9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9" ht="15" customHeight="1" x14ac:dyDescent="0.2">
      <c r="A6" s="241" t="s">
        <v>9</v>
      </c>
      <c r="B6" s="242" t="s">
        <v>616</v>
      </c>
      <c r="C6" s="243">
        <v>49</v>
      </c>
      <c r="D6" s="244">
        <v>21</v>
      </c>
      <c r="E6" s="173"/>
    </row>
    <row r="7" spans="1:9" ht="15" customHeight="1" x14ac:dyDescent="0.2">
      <c r="A7" s="175"/>
      <c r="B7" s="245" t="s">
        <v>677</v>
      </c>
      <c r="C7" s="246">
        <v>49</v>
      </c>
      <c r="D7" s="247">
        <v>7</v>
      </c>
      <c r="E7" s="173"/>
    </row>
    <row r="8" spans="1:9" ht="15" customHeight="1" x14ac:dyDescent="0.2">
      <c r="A8" s="175" t="s">
        <v>434</v>
      </c>
      <c r="B8" s="168" t="s">
        <v>379</v>
      </c>
      <c r="C8" s="166">
        <v>46</v>
      </c>
      <c r="D8" s="167">
        <v>15</v>
      </c>
      <c r="E8" s="173"/>
    </row>
    <row r="9" spans="1:9" ht="15" customHeight="1" x14ac:dyDescent="0.2">
      <c r="A9" s="175"/>
      <c r="B9" s="168" t="s">
        <v>589</v>
      </c>
      <c r="C9" s="166">
        <v>46</v>
      </c>
      <c r="D9" s="167">
        <v>0</v>
      </c>
      <c r="E9" s="173"/>
    </row>
    <row r="10" spans="1:9" ht="15" customHeight="1" x14ac:dyDescent="0.2">
      <c r="A10" s="175" t="s">
        <v>436</v>
      </c>
      <c r="B10" s="168" t="s">
        <v>610</v>
      </c>
      <c r="C10" s="166">
        <v>45</v>
      </c>
      <c r="D10" s="167">
        <v>16</v>
      </c>
      <c r="E10" s="173"/>
    </row>
    <row r="11" spans="1:9" ht="15" customHeight="1" x14ac:dyDescent="0.2">
      <c r="A11" s="175"/>
      <c r="B11" s="168" t="s">
        <v>349</v>
      </c>
      <c r="C11" s="166">
        <v>45</v>
      </c>
      <c r="D11" s="167">
        <v>14</v>
      </c>
      <c r="E11" s="173"/>
    </row>
    <row r="12" spans="1:9" ht="15" customHeight="1" x14ac:dyDescent="0.2">
      <c r="A12" s="175"/>
      <c r="B12" s="168" t="s">
        <v>688</v>
      </c>
      <c r="C12" s="166">
        <v>45</v>
      </c>
      <c r="D12" s="167">
        <v>1</v>
      </c>
      <c r="E12" s="173"/>
    </row>
    <row r="13" spans="1:9" ht="15" customHeight="1" x14ac:dyDescent="0.2">
      <c r="A13" s="175"/>
      <c r="B13" s="168" t="s">
        <v>686</v>
      </c>
      <c r="C13" s="166">
        <v>45</v>
      </c>
      <c r="D13" s="167">
        <v>1</v>
      </c>
      <c r="E13" s="173"/>
    </row>
    <row r="14" spans="1:9" ht="15" customHeight="1" x14ac:dyDescent="0.2">
      <c r="A14" s="175" t="s">
        <v>502</v>
      </c>
      <c r="B14" s="168" t="s">
        <v>709</v>
      </c>
      <c r="C14" s="166">
        <v>43</v>
      </c>
      <c r="D14" s="167">
        <v>1</v>
      </c>
      <c r="E14" s="173"/>
    </row>
    <row r="15" spans="1:9" ht="15" customHeight="1" x14ac:dyDescent="0.2">
      <c r="A15" s="175" t="s">
        <v>477</v>
      </c>
      <c r="B15" s="168" t="s">
        <v>710</v>
      </c>
      <c r="C15" s="166">
        <v>42</v>
      </c>
      <c r="D15" s="167">
        <v>5</v>
      </c>
      <c r="E15" s="173"/>
    </row>
    <row r="16" spans="1:9" ht="15" customHeight="1" x14ac:dyDescent="0.2">
      <c r="A16" s="175" t="s">
        <v>438</v>
      </c>
      <c r="B16" s="168" t="s">
        <v>585</v>
      </c>
      <c r="C16" s="166">
        <v>40</v>
      </c>
      <c r="D16" s="167">
        <v>0</v>
      </c>
      <c r="E16" s="173"/>
    </row>
    <row r="17" spans="1:5" ht="15" customHeight="1" x14ac:dyDescent="0.2">
      <c r="A17" s="175"/>
      <c r="B17" s="168" t="s">
        <v>711</v>
      </c>
      <c r="C17" s="166">
        <v>40</v>
      </c>
      <c r="D17" s="167">
        <v>0</v>
      </c>
      <c r="E17" s="173"/>
    </row>
    <row r="18" spans="1:5" ht="15" customHeight="1" x14ac:dyDescent="0.2">
      <c r="A18" s="175" t="s">
        <v>478</v>
      </c>
      <c r="B18" s="168" t="s">
        <v>609</v>
      </c>
      <c r="C18" s="166">
        <v>38</v>
      </c>
      <c r="D18" s="167">
        <v>1</v>
      </c>
      <c r="E18" s="173"/>
    </row>
    <row r="19" spans="1:5" ht="15" customHeight="1" x14ac:dyDescent="0.2">
      <c r="A19" s="175" t="s">
        <v>440</v>
      </c>
      <c r="B19" s="168" t="s">
        <v>708</v>
      </c>
      <c r="C19" s="166">
        <v>37</v>
      </c>
      <c r="D19" s="167">
        <v>3</v>
      </c>
      <c r="E19" s="173"/>
    </row>
    <row r="20" spans="1:5" ht="15" customHeight="1" x14ac:dyDescent="0.2">
      <c r="A20" s="175" t="s">
        <v>441</v>
      </c>
      <c r="B20" s="168" t="s">
        <v>348</v>
      </c>
      <c r="C20" s="166">
        <v>36</v>
      </c>
      <c r="D20" s="167">
        <v>24</v>
      </c>
      <c r="E20" s="173"/>
    </row>
    <row r="21" spans="1:5" ht="15" customHeight="1" x14ac:dyDescent="0.2">
      <c r="A21" s="175"/>
      <c r="B21" s="168" t="s">
        <v>712</v>
      </c>
      <c r="C21" s="166">
        <v>36</v>
      </c>
      <c r="D21" s="167">
        <v>4</v>
      </c>
      <c r="E21" s="173"/>
    </row>
    <row r="22" spans="1:5" ht="15" customHeight="1" x14ac:dyDescent="0.2">
      <c r="A22" s="175" t="s">
        <v>443</v>
      </c>
      <c r="B22" s="168" t="s">
        <v>364</v>
      </c>
      <c r="C22" s="166">
        <v>34</v>
      </c>
      <c r="D22" s="167">
        <v>29</v>
      </c>
      <c r="E22" s="173"/>
    </row>
    <row r="23" spans="1:5" ht="15" customHeight="1" x14ac:dyDescent="0.2">
      <c r="A23" s="175" t="s">
        <v>479</v>
      </c>
      <c r="B23" s="168" t="s">
        <v>393</v>
      </c>
      <c r="C23" s="166">
        <v>32</v>
      </c>
      <c r="D23" s="167">
        <v>11</v>
      </c>
      <c r="E23" s="173"/>
    </row>
    <row r="24" spans="1:5" ht="15" customHeight="1" x14ac:dyDescent="0.2">
      <c r="A24" s="175"/>
      <c r="B24" s="168" t="s">
        <v>607</v>
      </c>
      <c r="C24" s="166">
        <v>32</v>
      </c>
      <c r="D24" s="167">
        <v>1</v>
      </c>
      <c r="E24" s="173"/>
    </row>
    <row r="25" spans="1:5" ht="15" customHeight="1" x14ac:dyDescent="0.2">
      <c r="A25" s="175" t="s">
        <v>445</v>
      </c>
      <c r="B25" s="168" t="s">
        <v>644</v>
      </c>
      <c r="C25" s="166">
        <v>31</v>
      </c>
      <c r="D25" s="167">
        <v>3</v>
      </c>
      <c r="E25" s="173"/>
    </row>
    <row r="26" spans="1:5" ht="15" customHeight="1" x14ac:dyDescent="0.2">
      <c r="A26" s="175" t="s">
        <v>480</v>
      </c>
      <c r="B26" s="168" t="s">
        <v>713</v>
      </c>
      <c r="C26" s="166">
        <v>30</v>
      </c>
      <c r="D26" s="167">
        <v>0</v>
      </c>
      <c r="E26" s="173"/>
    </row>
    <row r="27" spans="1:5" ht="15" customHeight="1" x14ac:dyDescent="0.2">
      <c r="A27" s="175" t="s">
        <v>446</v>
      </c>
      <c r="B27" s="168" t="s">
        <v>613</v>
      </c>
      <c r="C27" s="166">
        <v>29</v>
      </c>
      <c r="D27" s="167">
        <v>0</v>
      </c>
      <c r="E27" s="173"/>
    </row>
    <row r="28" spans="1:5" ht="15" customHeight="1" x14ac:dyDescent="0.2">
      <c r="A28" s="175" t="s">
        <v>447</v>
      </c>
      <c r="B28" s="168" t="s">
        <v>675</v>
      </c>
      <c r="C28" s="166">
        <v>26</v>
      </c>
      <c r="D28" s="167">
        <v>6</v>
      </c>
      <c r="E28" s="173"/>
    </row>
    <row r="29" spans="1:5" ht="15" customHeight="1" x14ac:dyDescent="0.2">
      <c r="A29" s="175" t="s">
        <v>481</v>
      </c>
      <c r="B29" s="168" t="s">
        <v>618</v>
      </c>
      <c r="C29" s="166">
        <v>23</v>
      </c>
      <c r="D29" s="167">
        <v>0</v>
      </c>
      <c r="E29" s="173"/>
    </row>
    <row r="30" spans="1:5" ht="15" customHeight="1" x14ac:dyDescent="0.2">
      <c r="A30" s="175"/>
      <c r="B30" s="168" t="s">
        <v>619</v>
      </c>
      <c r="C30" s="166">
        <v>23</v>
      </c>
      <c r="D30" s="167">
        <v>0</v>
      </c>
      <c r="E30" s="173"/>
    </row>
    <row r="31" spans="1:5" ht="15" customHeight="1" x14ac:dyDescent="0.2">
      <c r="A31" s="175" t="s">
        <v>448</v>
      </c>
      <c r="B31" s="168" t="s">
        <v>352</v>
      </c>
      <c r="C31" s="166">
        <v>20</v>
      </c>
      <c r="D31" s="167">
        <v>6</v>
      </c>
      <c r="E31" s="173"/>
    </row>
    <row r="32" spans="1:5" ht="15" customHeight="1" x14ac:dyDescent="0.2">
      <c r="A32" s="175"/>
      <c r="B32" s="168" t="s">
        <v>640</v>
      </c>
      <c r="C32" s="166">
        <v>20</v>
      </c>
      <c r="D32" s="167">
        <v>2</v>
      </c>
      <c r="E32" s="173"/>
    </row>
    <row r="33" spans="1:9" ht="15" customHeight="1" x14ac:dyDescent="0.2">
      <c r="A33" s="175"/>
      <c r="B33" s="168" t="s">
        <v>557</v>
      </c>
      <c r="C33" s="166">
        <v>20</v>
      </c>
      <c r="D33" s="167">
        <v>2</v>
      </c>
      <c r="E33" s="173"/>
    </row>
    <row r="34" spans="1:9" ht="15" customHeight="1" x14ac:dyDescent="0.2">
      <c r="A34" s="175"/>
      <c r="B34" s="168" t="s">
        <v>714</v>
      </c>
      <c r="C34" s="166">
        <v>20</v>
      </c>
      <c r="D34" s="167">
        <v>0</v>
      </c>
      <c r="E34" s="173"/>
    </row>
    <row r="35" spans="1:9" ht="15" customHeight="1" x14ac:dyDescent="0.2">
      <c r="A35" s="175" t="s">
        <v>452</v>
      </c>
      <c r="B35" s="168" t="s">
        <v>591</v>
      </c>
      <c r="C35" s="166">
        <v>16</v>
      </c>
      <c r="D35" s="167">
        <v>3</v>
      </c>
      <c r="E35" s="173"/>
    </row>
    <row r="36" spans="1:9" ht="15" customHeight="1" x14ac:dyDescent="0.2">
      <c r="A36" s="175" t="s">
        <v>453</v>
      </c>
      <c r="B36" s="168" t="s">
        <v>560</v>
      </c>
      <c r="C36" s="166">
        <v>15</v>
      </c>
      <c r="D36" s="167">
        <v>2</v>
      </c>
      <c r="E36" s="173"/>
    </row>
    <row r="37" spans="1:9" ht="15" customHeight="1" x14ac:dyDescent="0.2">
      <c r="A37" s="175" t="s">
        <v>483</v>
      </c>
      <c r="B37" s="168" t="s">
        <v>715</v>
      </c>
      <c r="C37" s="166">
        <v>14</v>
      </c>
      <c r="D37" s="167">
        <v>0</v>
      </c>
      <c r="E37" s="173"/>
    </row>
    <row r="38" spans="1:9" ht="15" customHeight="1" x14ac:dyDescent="0.2">
      <c r="A38" s="175" t="s">
        <v>454</v>
      </c>
      <c r="B38" s="168" t="s">
        <v>717</v>
      </c>
      <c r="C38" s="166">
        <v>13</v>
      </c>
      <c r="D38" s="167">
        <v>1</v>
      </c>
      <c r="E38" s="173"/>
    </row>
    <row r="39" spans="1:9" ht="15" customHeight="1" x14ac:dyDescent="0.2">
      <c r="A39" s="175"/>
      <c r="B39" s="168" t="s">
        <v>541</v>
      </c>
      <c r="C39" s="166">
        <v>13</v>
      </c>
      <c r="D39" s="167">
        <v>1</v>
      </c>
      <c r="E39" s="173"/>
    </row>
    <row r="40" spans="1:9" ht="15" customHeight="1" x14ac:dyDescent="0.2">
      <c r="A40" s="175" t="s">
        <v>484</v>
      </c>
      <c r="B40" s="168" t="s">
        <v>716</v>
      </c>
      <c r="C40" s="166">
        <v>10</v>
      </c>
      <c r="D40" s="167">
        <v>0</v>
      </c>
      <c r="E40" s="183"/>
    </row>
    <row r="41" spans="1:9" ht="15" customHeight="1" x14ac:dyDescent="0.2">
      <c r="A41" s="175"/>
      <c r="B41" s="168" t="s">
        <v>689</v>
      </c>
      <c r="C41" s="166">
        <v>10</v>
      </c>
      <c r="D41" s="167">
        <v>0</v>
      </c>
      <c r="E41" s="183"/>
    </row>
    <row r="42" spans="1:9" ht="15" customHeight="1" x14ac:dyDescent="0.2">
      <c r="A42" s="175" t="s">
        <v>486</v>
      </c>
      <c r="B42" s="168" t="s">
        <v>360</v>
      </c>
      <c r="C42" s="166">
        <v>9</v>
      </c>
      <c r="D42" s="167">
        <v>4</v>
      </c>
      <c r="E42" s="183"/>
    </row>
    <row r="43" spans="1:9" ht="15" customHeight="1" x14ac:dyDescent="0.2">
      <c r="A43" s="175" t="s">
        <v>456</v>
      </c>
      <c r="B43" s="168" t="s">
        <v>376</v>
      </c>
      <c r="C43" s="166">
        <v>8</v>
      </c>
      <c r="D43" s="167">
        <v>0</v>
      </c>
    </row>
    <row r="44" spans="1:9" ht="15" customHeight="1" x14ac:dyDescent="0.2">
      <c r="A44" s="175"/>
      <c r="B44" s="168" t="s">
        <v>685</v>
      </c>
      <c r="C44" s="166">
        <v>8</v>
      </c>
      <c r="D44" s="167">
        <v>0</v>
      </c>
    </row>
    <row r="45" spans="1:9" ht="15" customHeight="1" x14ac:dyDescent="0.2">
      <c r="A45" s="175" t="s">
        <v>487</v>
      </c>
      <c r="B45" s="168" t="s">
        <v>719</v>
      </c>
      <c r="C45" s="166">
        <v>7</v>
      </c>
      <c r="D45" s="167">
        <v>3</v>
      </c>
    </row>
    <row r="46" spans="1:9" ht="15" customHeight="1" x14ac:dyDescent="0.2">
      <c r="A46" s="175"/>
      <c r="B46" s="168" t="s">
        <v>617</v>
      </c>
      <c r="C46" s="166">
        <v>7</v>
      </c>
      <c r="D46" s="167">
        <v>0</v>
      </c>
    </row>
    <row r="47" spans="1:9" ht="15" customHeight="1" x14ac:dyDescent="0.2">
      <c r="A47" s="175"/>
      <c r="B47" s="168" t="s">
        <v>687</v>
      </c>
      <c r="C47" s="166">
        <v>7</v>
      </c>
      <c r="D47" s="167">
        <v>0</v>
      </c>
    </row>
    <row r="48" spans="1:9" s="80" customFormat="1" ht="15" customHeight="1" x14ac:dyDescent="0.2">
      <c r="A48" s="175" t="s">
        <v>459</v>
      </c>
      <c r="B48" s="168" t="s">
        <v>421</v>
      </c>
      <c r="C48" s="166">
        <v>6</v>
      </c>
      <c r="D48" s="167">
        <v>1</v>
      </c>
      <c r="F48" s="67"/>
      <c r="G48" s="67"/>
      <c r="H48" s="67"/>
      <c r="I48" s="67"/>
    </row>
    <row r="49" spans="1:9" s="80" customFormat="1" ht="15" customHeight="1" x14ac:dyDescent="0.2">
      <c r="A49" s="175" t="s">
        <v>460</v>
      </c>
      <c r="B49" s="168" t="s">
        <v>721</v>
      </c>
      <c r="C49" s="166">
        <v>5</v>
      </c>
      <c r="D49" s="167">
        <v>1</v>
      </c>
      <c r="F49" s="67"/>
      <c r="G49" s="67"/>
      <c r="H49" s="67"/>
      <c r="I49" s="67"/>
    </row>
    <row r="50" spans="1:9" s="80" customFormat="1" ht="15" customHeight="1" x14ac:dyDescent="0.2">
      <c r="A50" s="175"/>
      <c r="B50" s="168" t="s">
        <v>363</v>
      </c>
      <c r="C50" s="166">
        <v>5</v>
      </c>
      <c r="D50" s="167">
        <v>0</v>
      </c>
      <c r="F50" s="67"/>
      <c r="G50" s="67"/>
      <c r="H50" s="67"/>
      <c r="I50" s="67"/>
    </row>
    <row r="51" spans="1:9" s="80" customFormat="1" ht="15" customHeight="1" x14ac:dyDescent="0.2">
      <c r="A51" s="175" t="s">
        <v>461</v>
      </c>
      <c r="B51" s="168" t="s">
        <v>722</v>
      </c>
      <c r="C51" s="166">
        <v>4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175" t="s">
        <v>462</v>
      </c>
      <c r="B52" s="168" t="s">
        <v>615</v>
      </c>
      <c r="C52" s="166">
        <v>3</v>
      </c>
      <c r="D52" s="167">
        <v>2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611</v>
      </c>
      <c r="C53" s="166">
        <v>3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/>
      <c r="B54" s="168" t="s">
        <v>556</v>
      </c>
      <c r="C54" s="166">
        <v>3</v>
      </c>
      <c r="D54" s="167">
        <v>0</v>
      </c>
      <c r="F54" s="67"/>
      <c r="G54" s="67"/>
      <c r="H54" s="67"/>
      <c r="I54" s="67"/>
    </row>
    <row r="55" spans="1:9" s="80" customFormat="1" ht="15" customHeight="1" x14ac:dyDescent="0.2">
      <c r="A55" s="175"/>
      <c r="B55" s="168" t="s">
        <v>674</v>
      </c>
      <c r="C55" s="166">
        <v>3</v>
      </c>
      <c r="D55" s="167">
        <v>0</v>
      </c>
      <c r="F55" s="67"/>
      <c r="G55" s="67"/>
      <c r="H55" s="67"/>
      <c r="I55" s="67"/>
    </row>
    <row r="56" spans="1:9" s="80" customFormat="1" ht="15" customHeight="1" x14ac:dyDescent="0.2">
      <c r="A56" s="175"/>
      <c r="B56" s="168" t="s">
        <v>718</v>
      </c>
      <c r="C56" s="166">
        <v>3</v>
      </c>
      <c r="D56" s="167">
        <v>0</v>
      </c>
      <c r="F56" s="67"/>
      <c r="G56" s="67"/>
      <c r="H56" s="67"/>
      <c r="I56" s="67"/>
    </row>
    <row r="57" spans="1:9" s="80" customFormat="1" ht="15" customHeight="1" x14ac:dyDescent="0.2">
      <c r="A57" s="175"/>
      <c r="B57" s="168" t="s">
        <v>380</v>
      </c>
      <c r="C57" s="166">
        <v>3</v>
      </c>
      <c r="D57" s="167">
        <v>0</v>
      </c>
      <c r="F57" s="67"/>
      <c r="G57" s="67"/>
      <c r="H57" s="67"/>
      <c r="I57" s="67"/>
    </row>
    <row r="58" spans="1:9" s="80" customFormat="1" ht="15" customHeight="1" x14ac:dyDescent="0.2">
      <c r="A58" s="175" t="s">
        <v>506</v>
      </c>
      <c r="B58" s="168" t="s">
        <v>720</v>
      </c>
      <c r="C58" s="166">
        <v>2</v>
      </c>
      <c r="D58" s="167">
        <v>0</v>
      </c>
      <c r="F58" s="67"/>
      <c r="G58" s="67"/>
      <c r="H58" s="67"/>
      <c r="I58" s="67"/>
    </row>
    <row r="59" spans="1:9" s="80" customFormat="1" ht="15" customHeight="1" x14ac:dyDescent="0.2">
      <c r="A59" s="175" t="s">
        <v>507</v>
      </c>
      <c r="B59" s="204" t="s">
        <v>673</v>
      </c>
      <c r="C59" s="205">
        <v>1</v>
      </c>
      <c r="D59" s="228">
        <v>0</v>
      </c>
      <c r="F59" s="67"/>
      <c r="G59" s="67"/>
      <c r="H59" s="67"/>
      <c r="I59" s="67"/>
    </row>
    <row r="60" spans="1:9" s="80" customFormat="1" ht="15" customHeight="1" thickBot="1" x14ac:dyDescent="0.25">
      <c r="A60" s="175"/>
      <c r="B60" s="204" t="s">
        <v>723</v>
      </c>
      <c r="C60" s="205">
        <v>1</v>
      </c>
      <c r="D60" s="228">
        <v>0</v>
      </c>
      <c r="F60" s="67"/>
      <c r="G60" s="67"/>
      <c r="H60" s="67"/>
      <c r="I60" s="67"/>
    </row>
    <row r="61" spans="1:9" s="80" customFormat="1" ht="15" customHeight="1" x14ac:dyDescent="0.2">
      <c r="A61" s="178"/>
      <c r="B61" s="217"/>
      <c r="C61" s="218"/>
      <c r="D61" s="219"/>
      <c r="F61" s="67"/>
      <c r="G61" s="67"/>
      <c r="H61" s="67"/>
      <c r="I61" s="67"/>
    </row>
    <row r="62" spans="1:9" s="80" customFormat="1" ht="15" customHeight="1" x14ac:dyDescent="0.2">
      <c r="A62" s="220">
        <v>55</v>
      </c>
      <c r="B62" s="29" t="s">
        <v>60</v>
      </c>
      <c r="C62" s="199" t="s">
        <v>299</v>
      </c>
      <c r="D62" s="221">
        <f>SUM(D6:D60)</f>
        <v>191</v>
      </c>
      <c r="F62" s="67"/>
      <c r="G62" s="67"/>
      <c r="H62" s="67"/>
      <c r="I62" s="67"/>
    </row>
    <row r="63" spans="1:9" s="80" customFormat="1" ht="15" customHeight="1" x14ac:dyDescent="0.2">
      <c r="A63" s="232">
        <f>SUM(C6:C60)/A62</f>
        <v>21.836363636363636</v>
      </c>
      <c r="B63" s="216" t="s">
        <v>523</v>
      </c>
      <c r="C63" s="199"/>
      <c r="D63" s="221"/>
      <c r="F63" s="67"/>
      <c r="G63" s="67"/>
      <c r="H63" s="67"/>
      <c r="I63" s="67"/>
    </row>
    <row r="64" spans="1:9" s="80" customFormat="1" ht="15" customHeight="1" thickBot="1" x14ac:dyDescent="0.25">
      <c r="A64" s="196"/>
      <c r="B64" s="197"/>
      <c r="C64" s="17"/>
      <c r="D64" s="198"/>
      <c r="F64" s="67"/>
      <c r="G64" s="67"/>
      <c r="H64" s="67"/>
      <c r="I64" s="67"/>
    </row>
    <row r="65" spans="1:9" s="80" customFormat="1" ht="15" customHeight="1" x14ac:dyDescent="0.2">
      <c r="A65" s="215"/>
      <c r="B65" s="216"/>
      <c r="C65" s="199"/>
      <c r="D65" s="200"/>
      <c r="F65" s="67"/>
      <c r="G65" s="67"/>
      <c r="H65" s="67"/>
      <c r="I65" s="67"/>
    </row>
    <row r="66" spans="1:9" s="80" customFormat="1" ht="15" customHeight="1" x14ac:dyDescent="0.2">
      <c r="A66" s="215"/>
      <c r="B66" s="216"/>
      <c r="C66" s="199"/>
      <c r="D66" s="200"/>
      <c r="F66" s="67"/>
      <c r="G66" s="67"/>
      <c r="H66" s="67"/>
      <c r="I66" s="67"/>
    </row>
    <row r="67" spans="1:9" s="80" customFormat="1" ht="12.2" customHeight="1" x14ac:dyDescent="0.2">
      <c r="A67" s="183"/>
      <c r="B67" s="29"/>
      <c r="C67" s="199"/>
      <c r="D67" s="200"/>
      <c r="F67" s="67"/>
      <c r="G67" s="67"/>
      <c r="H67" s="67"/>
      <c r="I67" s="67"/>
    </row>
    <row r="69" spans="1:9" s="80" customFormat="1" x14ac:dyDescent="0.2">
      <c r="B69" s="40"/>
      <c r="F69" s="67"/>
      <c r="G69" s="67"/>
      <c r="H69" s="67"/>
      <c r="I69" s="67"/>
    </row>
  </sheetData>
  <sortState xmlns:xlrd2="http://schemas.microsoft.com/office/spreadsheetml/2017/richdata2" ref="A59:D60">
    <sortCondition ref="B59:B60"/>
  </sortState>
  <mergeCells count="1">
    <mergeCell ref="A3:D3"/>
  </mergeCells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7541-C4A2-4E34-B5A5-2CB3295004B1}">
  <dimension ref="A1:I64"/>
  <sheetViews>
    <sheetView zoomScale="90" zoomScaleNormal="90" zoomScalePageLayoutView="75" workbookViewId="0">
      <selection activeCell="D55" sqref="D55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9" s="80" customFormat="1" ht="15" customHeight="1" x14ac:dyDescent="0.25">
      <c r="A1" s="211" t="s">
        <v>0</v>
      </c>
      <c r="B1" s="212"/>
      <c r="C1" s="9"/>
      <c r="D1" s="213" t="s">
        <v>754</v>
      </c>
      <c r="E1" s="183"/>
      <c r="F1" s="183"/>
      <c r="G1" s="183"/>
      <c r="H1" s="183"/>
      <c r="I1" s="183"/>
    </row>
    <row r="2" spans="1:9" s="183" customFormat="1" ht="15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753</v>
      </c>
      <c r="B3" s="286"/>
      <c r="C3" s="286"/>
      <c r="D3" s="286"/>
      <c r="E3" s="173"/>
      <c r="F3" s="173"/>
    </row>
    <row r="4" spans="1:9" ht="15" customHeight="1" thickBot="1" x14ac:dyDescent="0.3">
      <c r="A4" s="73"/>
      <c r="B4" s="43"/>
      <c r="C4" s="74"/>
      <c r="D4" s="67"/>
      <c r="E4" s="67"/>
    </row>
    <row r="5" spans="1:9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9" s="11" customFormat="1" ht="15" customHeight="1" x14ac:dyDescent="0.2">
      <c r="A6" s="241" t="s">
        <v>9</v>
      </c>
      <c r="B6" s="242" t="s">
        <v>677</v>
      </c>
      <c r="C6" s="243">
        <v>47</v>
      </c>
      <c r="D6" s="244">
        <v>6</v>
      </c>
      <c r="E6" s="237"/>
    </row>
    <row r="7" spans="1:9" ht="15" customHeight="1" x14ac:dyDescent="0.2">
      <c r="A7" s="175" t="s">
        <v>433</v>
      </c>
      <c r="B7" s="168" t="s">
        <v>708</v>
      </c>
      <c r="C7" s="166">
        <v>46</v>
      </c>
      <c r="D7" s="167">
        <v>9</v>
      </c>
      <c r="E7" s="173"/>
    </row>
    <row r="8" spans="1:9" ht="15" customHeight="1" x14ac:dyDescent="0.2">
      <c r="A8" s="175" t="s">
        <v>434</v>
      </c>
      <c r="B8" s="168" t="s">
        <v>711</v>
      </c>
      <c r="C8" s="166">
        <v>45</v>
      </c>
      <c r="D8" s="167">
        <v>10</v>
      </c>
      <c r="E8" s="173"/>
    </row>
    <row r="9" spans="1:9" ht="15" customHeight="1" x14ac:dyDescent="0.2">
      <c r="A9" s="175" t="s">
        <v>435</v>
      </c>
      <c r="B9" s="168" t="s">
        <v>610</v>
      </c>
      <c r="C9" s="166">
        <v>42</v>
      </c>
      <c r="D9" s="167">
        <v>10</v>
      </c>
      <c r="E9" s="173"/>
    </row>
    <row r="10" spans="1:9" ht="15" customHeight="1" x14ac:dyDescent="0.2">
      <c r="A10" s="175"/>
      <c r="B10" s="168" t="s">
        <v>585</v>
      </c>
      <c r="C10" s="166">
        <v>42</v>
      </c>
      <c r="D10" s="167">
        <v>0</v>
      </c>
      <c r="E10" s="173"/>
    </row>
    <row r="11" spans="1:9" ht="15" customHeight="1" x14ac:dyDescent="0.2">
      <c r="A11" s="175" t="s">
        <v>475</v>
      </c>
      <c r="B11" s="168" t="s">
        <v>393</v>
      </c>
      <c r="C11" s="166">
        <v>40</v>
      </c>
      <c r="D11" s="167">
        <v>5</v>
      </c>
      <c r="E11" s="173"/>
    </row>
    <row r="12" spans="1:9" ht="15" customHeight="1" x14ac:dyDescent="0.2">
      <c r="A12" s="175"/>
      <c r="B12" s="168" t="s">
        <v>609</v>
      </c>
      <c r="C12" s="166">
        <v>40</v>
      </c>
      <c r="D12" s="167">
        <v>0</v>
      </c>
      <c r="E12" s="173"/>
    </row>
    <row r="13" spans="1:9" ht="15" customHeight="1" x14ac:dyDescent="0.2">
      <c r="A13" s="175"/>
      <c r="B13" s="168" t="s">
        <v>618</v>
      </c>
      <c r="C13" s="166">
        <v>40</v>
      </c>
      <c r="D13" s="167">
        <v>0</v>
      </c>
      <c r="E13" s="173"/>
    </row>
    <row r="14" spans="1:9" ht="15" customHeight="1" x14ac:dyDescent="0.2">
      <c r="A14" s="175" t="s">
        <v>502</v>
      </c>
      <c r="B14" s="168" t="s">
        <v>616</v>
      </c>
      <c r="C14" s="166">
        <v>38</v>
      </c>
      <c r="D14" s="167">
        <v>31</v>
      </c>
      <c r="E14" s="173"/>
    </row>
    <row r="15" spans="1:9" ht="15" customHeight="1" x14ac:dyDescent="0.2">
      <c r="A15" s="175"/>
      <c r="B15" s="168" t="s">
        <v>379</v>
      </c>
      <c r="C15" s="166">
        <v>38</v>
      </c>
      <c r="D15" s="167">
        <v>19</v>
      </c>
      <c r="E15" s="173"/>
    </row>
    <row r="16" spans="1:9" ht="15" customHeight="1" x14ac:dyDescent="0.2">
      <c r="A16" s="175"/>
      <c r="B16" s="168" t="s">
        <v>607</v>
      </c>
      <c r="C16" s="166">
        <v>38</v>
      </c>
      <c r="D16" s="167">
        <v>1</v>
      </c>
      <c r="E16" s="173"/>
    </row>
    <row r="17" spans="1:5" ht="15" customHeight="1" x14ac:dyDescent="0.2">
      <c r="A17" s="175"/>
      <c r="B17" s="168" t="s">
        <v>688</v>
      </c>
      <c r="C17" s="166">
        <v>38</v>
      </c>
      <c r="D17" s="167">
        <v>0</v>
      </c>
      <c r="E17" s="173"/>
    </row>
    <row r="18" spans="1:5" ht="15" customHeight="1" x14ac:dyDescent="0.2">
      <c r="A18" s="175"/>
      <c r="B18" s="168" t="s">
        <v>686</v>
      </c>
      <c r="C18" s="166">
        <v>38</v>
      </c>
      <c r="D18" s="167">
        <v>0</v>
      </c>
      <c r="E18" s="173"/>
    </row>
    <row r="19" spans="1:5" ht="15" customHeight="1" x14ac:dyDescent="0.2">
      <c r="A19" s="175" t="s">
        <v>440</v>
      </c>
      <c r="B19" s="168" t="s">
        <v>589</v>
      </c>
      <c r="C19" s="166">
        <v>36</v>
      </c>
      <c r="D19" s="167">
        <v>1</v>
      </c>
      <c r="E19" s="173"/>
    </row>
    <row r="20" spans="1:5" ht="15" customHeight="1" x14ac:dyDescent="0.2">
      <c r="A20" s="175" t="s">
        <v>441</v>
      </c>
      <c r="B20" s="168" t="s">
        <v>710</v>
      </c>
      <c r="C20" s="166">
        <v>35</v>
      </c>
      <c r="D20" s="167">
        <v>13</v>
      </c>
      <c r="E20" s="173"/>
    </row>
    <row r="21" spans="1:5" ht="15" customHeight="1" x14ac:dyDescent="0.2">
      <c r="A21" s="175" t="s">
        <v>442</v>
      </c>
      <c r="B21" s="168" t="s">
        <v>617</v>
      </c>
      <c r="C21" s="166">
        <v>33</v>
      </c>
      <c r="D21" s="167">
        <v>3</v>
      </c>
      <c r="E21" s="173"/>
    </row>
    <row r="22" spans="1:5" ht="15" customHeight="1" x14ac:dyDescent="0.2">
      <c r="A22" s="175" t="s">
        <v>443</v>
      </c>
      <c r="B22" s="168" t="s">
        <v>714</v>
      </c>
      <c r="C22" s="166">
        <v>31</v>
      </c>
      <c r="D22" s="167">
        <v>1</v>
      </c>
      <c r="E22" s="173"/>
    </row>
    <row r="23" spans="1:5" ht="15" customHeight="1" x14ac:dyDescent="0.2">
      <c r="A23" s="175"/>
      <c r="B23" s="168" t="s">
        <v>715</v>
      </c>
      <c r="C23" s="166">
        <v>31</v>
      </c>
      <c r="D23" s="167">
        <v>0</v>
      </c>
      <c r="E23" s="173"/>
    </row>
    <row r="24" spans="1:5" ht="15" customHeight="1" x14ac:dyDescent="0.2">
      <c r="A24" s="175" t="s">
        <v>444</v>
      </c>
      <c r="B24" s="168" t="s">
        <v>712</v>
      </c>
      <c r="C24" s="166">
        <v>30</v>
      </c>
      <c r="D24" s="167">
        <v>5</v>
      </c>
      <c r="E24" s="173"/>
    </row>
    <row r="25" spans="1:5" ht="15" customHeight="1" x14ac:dyDescent="0.2">
      <c r="A25" s="175" t="s">
        <v>445</v>
      </c>
      <c r="B25" s="168" t="s">
        <v>675</v>
      </c>
      <c r="C25" s="166">
        <v>29</v>
      </c>
      <c r="D25" s="167">
        <v>7</v>
      </c>
      <c r="E25" s="173"/>
    </row>
    <row r="26" spans="1:5" ht="15" customHeight="1" x14ac:dyDescent="0.2">
      <c r="A26" s="175" t="s">
        <v>480</v>
      </c>
      <c r="B26" s="168" t="s">
        <v>644</v>
      </c>
      <c r="C26" s="166">
        <v>27</v>
      </c>
      <c r="D26" s="167">
        <v>6</v>
      </c>
      <c r="E26" s="173"/>
    </row>
    <row r="27" spans="1:5" ht="15" customHeight="1" x14ac:dyDescent="0.2">
      <c r="A27" s="175" t="s">
        <v>446</v>
      </c>
      <c r="B27" s="168" t="s">
        <v>560</v>
      </c>
      <c r="C27" s="166">
        <v>25</v>
      </c>
      <c r="D27" s="167">
        <v>1</v>
      </c>
      <c r="E27" s="173"/>
    </row>
    <row r="28" spans="1:5" ht="15" customHeight="1" x14ac:dyDescent="0.2">
      <c r="A28" s="175" t="s">
        <v>447</v>
      </c>
      <c r="B28" s="168" t="s">
        <v>619</v>
      </c>
      <c r="C28" s="166">
        <v>24</v>
      </c>
      <c r="D28" s="167">
        <v>1</v>
      </c>
      <c r="E28" s="173"/>
    </row>
    <row r="29" spans="1:5" ht="15" customHeight="1" x14ac:dyDescent="0.2">
      <c r="A29" s="175" t="s">
        <v>481</v>
      </c>
      <c r="B29" s="168" t="s">
        <v>709</v>
      </c>
      <c r="C29" s="166">
        <v>21</v>
      </c>
      <c r="D29" s="167">
        <v>0</v>
      </c>
      <c r="E29" s="173"/>
    </row>
    <row r="30" spans="1:5" ht="15" customHeight="1" x14ac:dyDescent="0.2">
      <c r="A30" s="175"/>
      <c r="B30" s="168" t="s">
        <v>613</v>
      </c>
      <c r="C30" s="166">
        <v>21</v>
      </c>
      <c r="D30" s="167">
        <v>0</v>
      </c>
      <c r="E30" s="173"/>
    </row>
    <row r="31" spans="1:5" ht="15" customHeight="1" x14ac:dyDescent="0.2">
      <c r="A31" s="175" t="s">
        <v>448</v>
      </c>
      <c r="B31" s="168" t="s">
        <v>755</v>
      </c>
      <c r="C31" s="166">
        <v>20</v>
      </c>
      <c r="D31" s="167">
        <v>2</v>
      </c>
      <c r="E31" s="173"/>
    </row>
    <row r="32" spans="1:5" ht="15" customHeight="1" x14ac:dyDescent="0.2">
      <c r="A32" s="175" t="s">
        <v>449</v>
      </c>
      <c r="B32" s="168" t="s">
        <v>713</v>
      </c>
      <c r="C32" s="166">
        <v>17</v>
      </c>
      <c r="D32" s="167">
        <v>0</v>
      </c>
      <c r="E32" s="173"/>
    </row>
    <row r="33" spans="1:9" ht="15" customHeight="1" x14ac:dyDescent="0.2">
      <c r="A33" s="175" t="s">
        <v>450</v>
      </c>
      <c r="B33" s="168" t="s">
        <v>615</v>
      </c>
      <c r="C33" s="166">
        <v>16</v>
      </c>
      <c r="D33" s="167">
        <v>2</v>
      </c>
      <c r="E33" s="173"/>
    </row>
    <row r="34" spans="1:9" ht="15" customHeight="1" x14ac:dyDescent="0.2">
      <c r="A34" s="175" t="s">
        <v>451</v>
      </c>
      <c r="B34" s="168" t="s">
        <v>380</v>
      </c>
      <c r="C34" s="166">
        <v>13</v>
      </c>
      <c r="D34" s="167">
        <v>0</v>
      </c>
      <c r="E34" s="173"/>
    </row>
    <row r="35" spans="1:9" ht="15" customHeight="1" x14ac:dyDescent="0.2">
      <c r="A35" s="175"/>
      <c r="B35" s="168" t="s">
        <v>682</v>
      </c>
      <c r="C35" s="166">
        <v>13</v>
      </c>
      <c r="D35" s="167">
        <v>0</v>
      </c>
      <c r="E35" s="173"/>
    </row>
    <row r="36" spans="1:9" ht="15" customHeight="1" x14ac:dyDescent="0.2">
      <c r="A36" s="175" t="s">
        <v>453</v>
      </c>
      <c r="B36" s="168" t="s">
        <v>349</v>
      </c>
      <c r="C36" s="166">
        <v>12</v>
      </c>
      <c r="D36" s="167">
        <v>11</v>
      </c>
      <c r="E36" s="173"/>
    </row>
    <row r="37" spans="1:9" ht="15" customHeight="1" x14ac:dyDescent="0.2">
      <c r="A37" s="175"/>
      <c r="B37" s="168" t="s">
        <v>672</v>
      </c>
      <c r="C37" s="166">
        <v>12</v>
      </c>
      <c r="D37" s="167">
        <v>0</v>
      </c>
      <c r="E37" s="173"/>
    </row>
    <row r="38" spans="1:9" ht="15" customHeight="1" x14ac:dyDescent="0.2">
      <c r="A38" s="175" t="s">
        <v>454</v>
      </c>
      <c r="B38" s="168" t="s">
        <v>717</v>
      </c>
      <c r="C38" s="166">
        <v>11</v>
      </c>
      <c r="D38" s="167">
        <v>2</v>
      </c>
      <c r="E38" s="173"/>
    </row>
    <row r="39" spans="1:9" ht="15" customHeight="1" x14ac:dyDescent="0.2">
      <c r="A39" s="175" t="s">
        <v>455</v>
      </c>
      <c r="B39" s="168" t="s">
        <v>364</v>
      </c>
      <c r="C39" s="166">
        <v>10</v>
      </c>
      <c r="D39" s="167">
        <v>6</v>
      </c>
      <c r="E39" s="173"/>
    </row>
    <row r="40" spans="1:9" ht="15" customHeight="1" x14ac:dyDescent="0.2">
      <c r="A40" s="175" t="s">
        <v>484</v>
      </c>
      <c r="B40" s="168" t="s">
        <v>756</v>
      </c>
      <c r="C40" s="166">
        <v>7</v>
      </c>
      <c r="D40" s="167">
        <v>0</v>
      </c>
      <c r="E40" s="183"/>
    </row>
    <row r="41" spans="1:9" ht="15" customHeight="1" x14ac:dyDescent="0.2">
      <c r="A41" s="175"/>
      <c r="B41" s="168" t="s">
        <v>591</v>
      </c>
      <c r="C41" s="166">
        <v>7</v>
      </c>
      <c r="D41" s="167">
        <v>0</v>
      </c>
      <c r="E41" s="183"/>
    </row>
    <row r="42" spans="1:9" ht="15" customHeight="1" x14ac:dyDescent="0.2">
      <c r="A42" s="175" t="s">
        <v>486</v>
      </c>
      <c r="B42" s="168" t="s">
        <v>376</v>
      </c>
      <c r="C42" s="166">
        <v>6</v>
      </c>
      <c r="D42" s="167">
        <v>1</v>
      </c>
      <c r="E42" s="183"/>
    </row>
    <row r="43" spans="1:9" ht="15" customHeight="1" x14ac:dyDescent="0.2">
      <c r="A43" s="175"/>
      <c r="B43" s="168" t="s">
        <v>689</v>
      </c>
      <c r="C43" s="166">
        <v>6</v>
      </c>
      <c r="D43" s="167">
        <v>0</v>
      </c>
    </row>
    <row r="44" spans="1:9" ht="15" customHeight="1" x14ac:dyDescent="0.2">
      <c r="A44" s="175" t="s">
        <v>457</v>
      </c>
      <c r="B44" s="168" t="s">
        <v>360</v>
      </c>
      <c r="C44" s="166">
        <v>5</v>
      </c>
      <c r="D44" s="167">
        <v>4</v>
      </c>
    </row>
    <row r="45" spans="1:9" ht="15" customHeight="1" x14ac:dyDescent="0.2">
      <c r="A45" s="175"/>
      <c r="B45" s="168" t="s">
        <v>611</v>
      </c>
      <c r="C45" s="166">
        <v>5</v>
      </c>
      <c r="D45" s="167">
        <v>1</v>
      </c>
    </row>
    <row r="46" spans="1:9" ht="15" customHeight="1" x14ac:dyDescent="0.2">
      <c r="A46" s="175" t="s">
        <v>458</v>
      </c>
      <c r="B46" s="168" t="s">
        <v>541</v>
      </c>
      <c r="C46" s="166">
        <v>4</v>
      </c>
      <c r="D46" s="167">
        <v>3</v>
      </c>
    </row>
    <row r="47" spans="1:9" ht="15" customHeight="1" x14ac:dyDescent="0.2">
      <c r="A47" s="175"/>
      <c r="B47" s="168" t="s">
        <v>673</v>
      </c>
      <c r="C47" s="166">
        <v>4</v>
      </c>
      <c r="D47" s="167">
        <v>0</v>
      </c>
    </row>
    <row r="48" spans="1:9" s="80" customFormat="1" ht="15" customHeight="1" x14ac:dyDescent="0.2">
      <c r="A48" s="175" t="s">
        <v>459</v>
      </c>
      <c r="B48" s="168" t="s">
        <v>352</v>
      </c>
      <c r="C48" s="166">
        <v>3</v>
      </c>
      <c r="D48" s="167">
        <v>0</v>
      </c>
      <c r="F48" s="67"/>
      <c r="G48" s="67"/>
      <c r="H48" s="67"/>
      <c r="I48" s="67"/>
    </row>
    <row r="49" spans="1:9" s="80" customFormat="1" ht="15" customHeight="1" x14ac:dyDescent="0.2">
      <c r="A49" s="175"/>
      <c r="B49" s="168" t="s">
        <v>348</v>
      </c>
      <c r="C49" s="166">
        <v>3</v>
      </c>
      <c r="D49" s="167">
        <v>2</v>
      </c>
      <c r="F49" s="67"/>
      <c r="G49" s="67"/>
      <c r="H49" s="67"/>
      <c r="I49" s="67"/>
    </row>
    <row r="50" spans="1:9" s="80" customFormat="1" ht="15" customHeight="1" x14ac:dyDescent="0.2">
      <c r="A50" s="175"/>
      <c r="B50" s="168" t="s">
        <v>363</v>
      </c>
      <c r="C50" s="166">
        <v>3</v>
      </c>
      <c r="D50" s="167">
        <v>0</v>
      </c>
      <c r="F50" s="67"/>
      <c r="G50" s="67"/>
      <c r="H50" s="67"/>
      <c r="I50" s="67"/>
    </row>
    <row r="51" spans="1:9" s="80" customFormat="1" ht="15" customHeight="1" x14ac:dyDescent="0.2">
      <c r="A51" s="175" t="s">
        <v>461</v>
      </c>
      <c r="B51" s="168" t="s">
        <v>757</v>
      </c>
      <c r="C51" s="166">
        <v>2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175"/>
      <c r="B52" s="168" t="s">
        <v>388</v>
      </c>
      <c r="C52" s="166">
        <v>2</v>
      </c>
      <c r="D52" s="167">
        <v>0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687</v>
      </c>
      <c r="C53" s="166">
        <v>2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 t="s">
        <v>505</v>
      </c>
      <c r="B54" s="204" t="s">
        <v>723</v>
      </c>
      <c r="C54" s="205">
        <v>1</v>
      </c>
      <c r="D54" s="228">
        <v>0</v>
      </c>
      <c r="F54" s="67"/>
      <c r="G54" s="67"/>
      <c r="H54" s="67"/>
      <c r="I54" s="67"/>
    </row>
    <row r="55" spans="1:9" s="80" customFormat="1" ht="15" customHeight="1" thickBot="1" x14ac:dyDescent="0.25">
      <c r="A55" s="175"/>
      <c r="B55" s="204" t="s">
        <v>726</v>
      </c>
      <c r="C55" s="205">
        <v>1</v>
      </c>
      <c r="D55" s="228">
        <v>0</v>
      </c>
      <c r="F55" s="67"/>
      <c r="G55" s="67"/>
      <c r="H55" s="67"/>
      <c r="I55" s="67"/>
    </row>
    <row r="56" spans="1:9" s="80" customFormat="1" ht="15" customHeight="1" x14ac:dyDescent="0.2">
      <c r="A56" s="178"/>
      <c r="B56" s="217"/>
      <c r="C56" s="218"/>
      <c r="D56" s="219"/>
      <c r="F56" s="67"/>
      <c r="G56" s="67"/>
      <c r="H56" s="67"/>
      <c r="I56" s="67"/>
    </row>
    <row r="57" spans="1:9" s="80" customFormat="1" ht="15" customHeight="1" x14ac:dyDescent="0.2">
      <c r="A57" s="220">
        <f>COUNT(C6:C55)</f>
        <v>50</v>
      </c>
      <c r="B57" s="29" t="s">
        <v>60</v>
      </c>
      <c r="C57" s="199" t="s">
        <v>299</v>
      </c>
      <c r="D57" s="221">
        <f>SUM(D6:D55)</f>
        <v>163</v>
      </c>
      <c r="F57" s="67"/>
      <c r="G57" s="67"/>
      <c r="H57" s="67"/>
      <c r="I57" s="67"/>
    </row>
    <row r="58" spans="1:9" s="80" customFormat="1" ht="15" customHeight="1" x14ac:dyDescent="0.2">
      <c r="A58" s="232">
        <f>SUM(C6:C55)/A57</f>
        <v>21.2</v>
      </c>
      <c r="B58" s="216" t="s">
        <v>523</v>
      </c>
      <c r="C58" s="199"/>
      <c r="D58" s="221"/>
      <c r="F58" s="67"/>
      <c r="G58" s="67"/>
      <c r="H58" s="67"/>
      <c r="I58" s="67"/>
    </row>
    <row r="59" spans="1:9" s="80" customFormat="1" ht="15" customHeight="1" thickBot="1" x14ac:dyDescent="0.25">
      <c r="A59" s="196"/>
      <c r="B59" s="197"/>
      <c r="C59" s="17"/>
      <c r="D59" s="198"/>
      <c r="F59" s="67"/>
      <c r="G59" s="67"/>
      <c r="H59" s="67"/>
      <c r="I59" s="67"/>
    </row>
    <row r="60" spans="1:9" s="80" customFormat="1" ht="15" customHeight="1" x14ac:dyDescent="0.2">
      <c r="A60" s="215"/>
      <c r="B60" s="216"/>
      <c r="C60" s="199"/>
      <c r="D60" s="200"/>
      <c r="F60" s="67"/>
      <c r="G60" s="67"/>
      <c r="H60" s="67"/>
      <c r="I60" s="67"/>
    </row>
    <row r="61" spans="1:9" s="80" customFormat="1" ht="15" customHeight="1" x14ac:dyDescent="0.2">
      <c r="A61" s="215"/>
      <c r="B61" s="216"/>
      <c r="C61" s="199"/>
      <c r="D61" s="200"/>
      <c r="F61" s="67"/>
      <c r="G61" s="67"/>
      <c r="H61" s="67"/>
      <c r="I61" s="67"/>
    </row>
    <row r="62" spans="1:9" s="80" customFormat="1" ht="12.2" customHeight="1" x14ac:dyDescent="0.2">
      <c r="A62" s="183"/>
      <c r="B62" s="29"/>
      <c r="C62" s="199"/>
      <c r="D62" s="200"/>
      <c r="F62" s="67"/>
      <c r="G62" s="67"/>
      <c r="H62" s="67"/>
      <c r="I62" s="67"/>
    </row>
    <row r="64" spans="1:9" s="80" customFormat="1" x14ac:dyDescent="0.2">
      <c r="B64" s="40"/>
      <c r="F64" s="67"/>
      <c r="G64" s="67"/>
      <c r="H64" s="67"/>
      <c r="I64" s="67"/>
    </row>
  </sheetData>
  <sortState xmlns:xlrd2="http://schemas.microsoft.com/office/spreadsheetml/2017/richdata2" ref="B6:D55">
    <sortCondition descending="1" ref="C6:C55"/>
    <sortCondition descending="1" ref="D6:D55"/>
    <sortCondition ref="B6:B55"/>
  </sortState>
  <mergeCells count="1">
    <mergeCell ref="A3:D3"/>
  </mergeCells>
  <phoneticPr fontId="23" type="noConversion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C26D-A676-4EE7-B464-1BB43A814566}">
  <dimension ref="A1:I67"/>
  <sheetViews>
    <sheetView topLeftCell="A10" zoomScale="90" zoomScaleNormal="90" zoomScalePageLayoutView="75" workbookViewId="0">
      <selection activeCell="B7" sqref="B7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6" s="137" customFormat="1" ht="20.25" x14ac:dyDescent="0.3">
      <c r="A1" s="256" t="s">
        <v>0</v>
      </c>
      <c r="B1" s="257"/>
      <c r="C1" s="258"/>
      <c r="D1" s="259" t="s">
        <v>778</v>
      </c>
    </row>
    <row r="2" spans="1:6" s="183" customFormat="1" ht="15" customHeight="1" x14ac:dyDescent="0.2">
      <c r="A2" s="80"/>
      <c r="B2" s="80"/>
      <c r="C2" s="80"/>
      <c r="D2" s="80"/>
      <c r="E2" s="80"/>
    </row>
    <row r="3" spans="1:6" s="148" customFormat="1" ht="18" customHeight="1" x14ac:dyDescent="0.2">
      <c r="A3" s="282" t="s">
        <v>779</v>
      </c>
      <c r="B3" s="286"/>
      <c r="C3" s="286"/>
      <c r="D3" s="286"/>
      <c r="E3" s="173"/>
      <c r="F3" s="173"/>
    </row>
    <row r="4" spans="1:6" ht="15" customHeight="1" thickBot="1" x14ac:dyDescent="0.3">
      <c r="A4" s="73"/>
      <c r="B4" s="43"/>
      <c r="C4" s="74"/>
      <c r="D4" s="67"/>
      <c r="E4" s="67"/>
    </row>
    <row r="5" spans="1:6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6" s="43" customFormat="1" ht="15" customHeight="1" x14ac:dyDescent="0.25">
      <c r="A6" s="130" t="s">
        <v>9</v>
      </c>
      <c r="B6" s="128" t="s">
        <v>711</v>
      </c>
      <c r="C6" s="129">
        <v>45</v>
      </c>
      <c r="D6" s="131">
        <v>5</v>
      </c>
      <c r="E6" s="127"/>
    </row>
    <row r="7" spans="1:6" ht="15" customHeight="1" x14ac:dyDescent="0.2">
      <c r="A7" s="175" t="s">
        <v>433</v>
      </c>
      <c r="B7" s="168" t="s">
        <v>585</v>
      </c>
      <c r="C7" s="166">
        <v>42</v>
      </c>
      <c r="D7" s="167">
        <v>0</v>
      </c>
      <c r="E7" s="173"/>
    </row>
    <row r="8" spans="1:6" ht="15" customHeight="1" x14ac:dyDescent="0.2">
      <c r="A8" s="175"/>
      <c r="B8" s="168" t="s">
        <v>589</v>
      </c>
      <c r="C8" s="166">
        <v>42</v>
      </c>
      <c r="D8" s="167">
        <v>0</v>
      </c>
      <c r="E8" s="173"/>
    </row>
    <row r="9" spans="1:6" ht="15" customHeight="1" x14ac:dyDescent="0.2">
      <c r="A9" s="175" t="s">
        <v>435</v>
      </c>
      <c r="B9" s="168" t="s">
        <v>616</v>
      </c>
      <c r="C9" s="166">
        <v>40</v>
      </c>
      <c r="D9" s="167">
        <v>11</v>
      </c>
      <c r="E9" s="173"/>
    </row>
    <row r="10" spans="1:6" ht="15" customHeight="1" x14ac:dyDescent="0.2">
      <c r="A10" s="175" t="s">
        <v>436</v>
      </c>
      <c r="B10" s="168" t="s">
        <v>677</v>
      </c>
      <c r="C10" s="166">
        <v>38</v>
      </c>
      <c r="D10" s="167">
        <v>16</v>
      </c>
      <c r="E10" s="173"/>
    </row>
    <row r="11" spans="1:6" ht="15" customHeight="1" x14ac:dyDescent="0.2">
      <c r="A11" s="175"/>
      <c r="B11" s="168" t="s">
        <v>560</v>
      </c>
      <c r="C11" s="166">
        <v>38</v>
      </c>
      <c r="D11" s="167">
        <v>10</v>
      </c>
      <c r="E11" s="173"/>
    </row>
    <row r="12" spans="1:6" ht="15" customHeight="1" x14ac:dyDescent="0.2">
      <c r="A12" s="175"/>
      <c r="B12" s="168" t="s">
        <v>609</v>
      </c>
      <c r="C12" s="166">
        <v>38</v>
      </c>
      <c r="D12" s="167">
        <v>5</v>
      </c>
      <c r="E12" s="173"/>
    </row>
    <row r="13" spans="1:6" ht="15" customHeight="1" x14ac:dyDescent="0.2">
      <c r="A13" s="175"/>
      <c r="B13" s="168" t="s">
        <v>610</v>
      </c>
      <c r="C13" s="166">
        <v>38</v>
      </c>
      <c r="D13" s="167">
        <v>5</v>
      </c>
      <c r="E13" s="173"/>
    </row>
    <row r="14" spans="1:6" ht="15" customHeight="1" x14ac:dyDescent="0.2">
      <c r="A14" s="175"/>
      <c r="B14" s="168" t="s">
        <v>618</v>
      </c>
      <c r="C14" s="166">
        <v>38</v>
      </c>
      <c r="D14" s="167">
        <v>0</v>
      </c>
      <c r="E14" s="173"/>
    </row>
    <row r="15" spans="1:6" ht="15" customHeight="1" x14ac:dyDescent="0.2">
      <c r="A15" s="175" t="s">
        <v>477</v>
      </c>
      <c r="B15" s="168" t="s">
        <v>379</v>
      </c>
      <c r="C15" s="166">
        <v>37</v>
      </c>
      <c r="D15" s="167">
        <v>13</v>
      </c>
      <c r="E15" s="173"/>
    </row>
    <row r="16" spans="1:6" ht="15" customHeight="1" x14ac:dyDescent="0.2">
      <c r="A16" s="175"/>
      <c r="B16" s="168" t="s">
        <v>714</v>
      </c>
      <c r="C16" s="166">
        <v>37</v>
      </c>
      <c r="D16" s="167">
        <v>5</v>
      </c>
      <c r="E16" s="173"/>
    </row>
    <row r="17" spans="1:5" ht="15" customHeight="1" x14ac:dyDescent="0.2">
      <c r="A17" s="175"/>
      <c r="B17" s="168" t="s">
        <v>686</v>
      </c>
      <c r="C17" s="166">
        <v>37</v>
      </c>
      <c r="D17" s="167">
        <v>0</v>
      </c>
      <c r="E17" s="173"/>
    </row>
    <row r="18" spans="1:5" ht="15" customHeight="1" x14ac:dyDescent="0.2">
      <c r="A18" s="175" t="s">
        <v>478</v>
      </c>
      <c r="B18" s="168" t="s">
        <v>393</v>
      </c>
      <c r="C18" s="166">
        <v>36</v>
      </c>
      <c r="D18" s="167">
        <v>4</v>
      </c>
      <c r="E18" s="173"/>
    </row>
    <row r="19" spans="1:5" ht="15" customHeight="1" x14ac:dyDescent="0.2">
      <c r="A19" s="175"/>
      <c r="B19" s="168" t="s">
        <v>709</v>
      </c>
      <c r="C19" s="166">
        <v>36</v>
      </c>
      <c r="D19" s="167">
        <v>2</v>
      </c>
      <c r="E19" s="173"/>
    </row>
    <row r="20" spans="1:5" ht="15" customHeight="1" x14ac:dyDescent="0.2">
      <c r="A20" s="175"/>
      <c r="B20" s="168" t="s">
        <v>708</v>
      </c>
      <c r="C20" s="166">
        <v>36</v>
      </c>
      <c r="D20" s="167">
        <v>1</v>
      </c>
      <c r="E20" s="173"/>
    </row>
    <row r="21" spans="1:5" ht="15" customHeight="1" x14ac:dyDescent="0.2">
      <c r="A21" s="175"/>
      <c r="B21" s="168" t="s">
        <v>780</v>
      </c>
      <c r="C21" s="166">
        <v>36</v>
      </c>
      <c r="D21" s="167">
        <v>0</v>
      </c>
      <c r="E21" s="173"/>
    </row>
    <row r="22" spans="1:5" ht="15" customHeight="1" x14ac:dyDescent="0.2">
      <c r="A22" s="175" t="s">
        <v>443</v>
      </c>
      <c r="B22" s="168" t="s">
        <v>688</v>
      </c>
      <c r="C22" s="166">
        <v>34</v>
      </c>
      <c r="D22" s="167">
        <v>1</v>
      </c>
      <c r="E22" s="173"/>
    </row>
    <row r="23" spans="1:5" ht="15" customHeight="1" x14ac:dyDescent="0.2">
      <c r="A23" s="175" t="s">
        <v>479</v>
      </c>
      <c r="B23" s="168" t="s">
        <v>825</v>
      </c>
      <c r="C23" s="166">
        <v>30</v>
      </c>
      <c r="D23" s="167">
        <v>4</v>
      </c>
      <c r="E23" s="173"/>
    </row>
    <row r="24" spans="1:5" ht="15" customHeight="1" x14ac:dyDescent="0.2">
      <c r="A24" s="175" t="s">
        <v>444</v>
      </c>
      <c r="B24" s="168" t="s">
        <v>349</v>
      </c>
      <c r="C24" s="166">
        <v>29</v>
      </c>
      <c r="D24" s="167">
        <v>15</v>
      </c>
      <c r="E24" s="173"/>
    </row>
    <row r="25" spans="1:5" ht="15" customHeight="1" x14ac:dyDescent="0.2">
      <c r="A25" s="175" t="s">
        <v>445</v>
      </c>
      <c r="B25" s="168" t="s">
        <v>617</v>
      </c>
      <c r="C25" s="166">
        <v>29</v>
      </c>
      <c r="D25" s="167">
        <v>5</v>
      </c>
      <c r="E25" s="173"/>
    </row>
    <row r="26" spans="1:5" ht="15" customHeight="1" x14ac:dyDescent="0.2">
      <c r="A26" s="175" t="s">
        <v>480</v>
      </c>
      <c r="B26" s="168" t="s">
        <v>675</v>
      </c>
      <c r="C26" s="166">
        <v>28</v>
      </c>
      <c r="D26" s="167">
        <v>8</v>
      </c>
      <c r="E26" s="173"/>
    </row>
    <row r="27" spans="1:5" ht="15" customHeight="1" x14ac:dyDescent="0.2">
      <c r="A27" s="175" t="s">
        <v>446</v>
      </c>
      <c r="B27" s="168" t="s">
        <v>607</v>
      </c>
      <c r="C27" s="166">
        <v>28</v>
      </c>
      <c r="D27" s="167">
        <v>1</v>
      </c>
      <c r="E27" s="173"/>
    </row>
    <row r="28" spans="1:5" ht="15" customHeight="1" x14ac:dyDescent="0.2">
      <c r="A28" s="175" t="s">
        <v>447</v>
      </c>
      <c r="B28" s="168" t="s">
        <v>364</v>
      </c>
      <c r="C28" s="166">
        <v>26</v>
      </c>
      <c r="D28" s="167">
        <v>31</v>
      </c>
      <c r="E28" s="173"/>
    </row>
    <row r="29" spans="1:5" ht="15" customHeight="1" x14ac:dyDescent="0.2">
      <c r="A29" s="175" t="s">
        <v>481</v>
      </c>
      <c r="B29" s="168" t="s">
        <v>713</v>
      </c>
      <c r="C29" s="166">
        <v>24</v>
      </c>
      <c r="D29" s="167">
        <v>1</v>
      </c>
      <c r="E29" s="173"/>
    </row>
    <row r="30" spans="1:5" ht="15" customHeight="1" x14ac:dyDescent="0.2">
      <c r="A30" s="175" t="s">
        <v>482</v>
      </c>
      <c r="B30" s="168" t="s">
        <v>784</v>
      </c>
      <c r="C30" s="166">
        <v>24</v>
      </c>
      <c r="D30" s="167">
        <v>0</v>
      </c>
      <c r="E30" s="173"/>
    </row>
    <row r="31" spans="1:5" ht="15" customHeight="1" x14ac:dyDescent="0.2">
      <c r="A31" s="175" t="s">
        <v>448</v>
      </c>
      <c r="B31" s="168" t="s">
        <v>785</v>
      </c>
      <c r="C31" s="166">
        <v>23</v>
      </c>
      <c r="D31" s="167">
        <v>0</v>
      </c>
      <c r="E31" s="173"/>
    </row>
    <row r="32" spans="1:5" ht="15" customHeight="1" x14ac:dyDescent="0.2">
      <c r="A32" s="175" t="s">
        <v>449</v>
      </c>
      <c r="B32" s="168" t="s">
        <v>786</v>
      </c>
      <c r="C32" s="166">
        <v>15</v>
      </c>
      <c r="D32" s="167">
        <v>1</v>
      </c>
      <c r="E32" s="173"/>
    </row>
    <row r="33" spans="1:5" ht="15" customHeight="1" x14ac:dyDescent="0.2">
      <c r="A33" s="175" t="s">
        <v>450</v>
      </c>
      <c r="B33" s="168" t="s">
        <v>781</v>
      </c>
      <c r="C33" s="166">
        <v>14</v>
      </c>
      <c r="D33" s="167">
        <v>0</v>
      </c>
      <c r="E33" s="173"/>
    </row>
    <row r="34" spans="1:5" ht="15" customHeight="1" x14ac:dyDescent="0.2">
      <c r="A34" s="175" t="s">
        <v>451</v>
      </c>
      <c r="B34" s="168" t="s">
        <v>388</v>
      </c>
      <c r="C34" s="166">
        <v>13</v>
      </c>
      <c r="D34" s="167">
        <v>0</v>
      </c>
      <c r="E34" s="173"/>
    </row>
    <row r="35" spans="1:5" ht="15" customHeight="1" x14ac:dyDescent="0.2">
      <c r="A35" s="175"/>
      <c r="B35" s="168" t="s">
        <v>619</v>
      </c>
      <c r="C35" s="166">
        <v>13</v>
      </c>
      <c r="D35" s="167">
        <v>0</v>
      </c>
      <c r="E35" s="173"/>
    </row>
    <row r="36" spans="1:5" ht="15" customHeight="1" x14ac:dyDescent="0.2">
      <c r="A36" s="175" t="s">
        <v>453</v>
      </c>
      <c r="B36" s="168" t="s">
        <v>782</v>
      </c>
      <c r="C36" s="166">
        <v>12</v>
      </c>
      <c r="D36" s="167">
        <v>1</v>
      </c>
      <c r="E36" s="173"/>
    </row>
    <row r="37" spans="1:5" ht="15" customHeight="1" x14ac:dyDescent="0.2">
      <c r="A37" s="175"/>
      <c r="B37" s="168" t="s">
        <v>712</v>
      </c>
      <c r="C37" s="166">
        <v>12</v>
      </c>
      <c r="D37" s="167">
        <v>1</v>
      </c>
      <c r="E37" s="173"/>
    </row>
    <row r="38" spans="1:5" ht="15" customHeight="1" x14ac:dyDescent="0.2">
      <c r="A38" s="175" t="s">
        <v>454</v>
      </c>
      <c r="B38" s="168" t="s">
        <v>787</v>
      </c>
      <c r="C38" s="166">
        <v>11</v>
      </c>
      <c r="D38" s="167">
        <v>0</v>
      </c>
      <c r="E38" s="173"/>
    </row>
    <row r="39" spans="1:5" ht="15" customHeight="1" x14ac:dyDescent="0.2">
      <c r="A39" s="175" t="s">
        <v>455</v>
      </c>
      <c r="B39" s="168" t="s">
        <v>348</v>
      </c>
      <c r="C39" s="166">
        <v>10</v>
      </c>
      <c r="D39" s="167">
        <v>3</v>
      </c>
      <c r="E39" s="173"/>
    </row>
    <row r="40" spans="1:5" ht="15" customHeight="1" x14ac:dyDescent="0.2">
      <c r="A40" s="175" t="s">
        <v>484</v>
      </c>
      <c r="B40" s="168" t="s">
        <v>682</v>
      </c>
      <c r="C40" s="166">
        <v>9</v>
      </c>
      <c r="D40" s="167">
        <v>1</v>
      </c>
      <c r="E40" s="173"/>
    </row>
    <row r="41" spans="1:5" ht="15" customHeight="1" x14ac:dyDescent="0.2">
      <c r="A41" s="175" t="s">
        <v>485</v>
      </c>
      <c r="B41" s="168" t="s">
        <v>613</v>
      </c>
      <c r="C41" s="166">
        <v>8</v>
      </c>
      <c r="D41" s="167">
        <v>0</v>
      </c>
      <c r="E41" s="183"/>
    </row>
    <row r="42" spans="1:5" ht="15" customHeight="1" x14ac:dyDescent="0.2">
      <c r="A42" s="175" t="s">
        <v>486</v>
      </c>
      <c r="B42" s="168" t="s">
        <v>360</v>
      </c>
      <c r="C42" s="166">
        <v>7</v>
      </c>
      <c r="D42" s="167">
        <v>3</v>
      </c>
      <c r="E42" s="183"/>
    </row>
    <row r="43" spans="1:5" ht="15" customHeight="1" x14ac:dyDescent="0.2">
      <c r="A43" s="175"/>
      <c r="B43" s="168" t="s">
        <v>788</v>
      </c>
      <c r="C43" s="166">
        <v>7</v>
      </c>
      <c r="D43" s="167">
        <v>1</v>
      </c>
      <c r="E43" s="183"/>
    </row>
    <row r="44" spans="1:5" ht="15" customHeight="1" x14ac:dyDescent="0.2">
      <c r="A44" s="175" t="s">
        <v>457</v>
      </c>
      <c r="B44" s="168" t="s">
        <v>611</v>
      </c>
      <c r="C44" s="166">
        <v>6</v>
      </c>
      <c r="D44" s="167">
        <v>1</v>
      </c>
    </row>
    <row r="45" spans="1:5" ht="15" customHeight="1" x14ac:dyDescent="0.2">
      <c r="A45" s="175"/>
      <c r="B45" s="168" t="s">
        <v>421</v>
      </c>
      <c r="C45" s="166">
        <v>6</v>
      </c>
      <c r="D45" s="167">
        <v>1</v>
      </c>
    </row>
    <row r="46" spans="1:5" ht="15" customHeight="1" x14ac:dyDescent="0.2">
      <c r="A46" s="175"/>
      <c r="B46" s="168" t="s">
        <v>380</v>
      </c>
      <c r="C46" s="166">
        <v>6</v>
      </c>
      <c r="D46" s="167">
        <v>0</v>
      </c>
    </row>
    <row r="47" spans="1:5" ht="15" customHeight="1" x14ac:dyDescent="0.2">
      <c r="A47" s="175"/>
      <c r="B47" s="168" t="s">
        <v>615</v>
      </c>
      <c r="C47" s="166">
        <v>6</v>
      </c>
      <c r="D47" s="167">
        <v>0</v>
      </c>
    </row>
    <row r="48" spans="1:5" ht="15" customHeight="1" x14ac:dyDescent="0.2">
      <c r="A48" s="175" t="s">
        <v>459</v>
      </c>
      <c r="B48" s="168" t="s">
        <v>671</v>
      </c>
      <c r="C48" s="166">
        <v>5</v>
      </c>
      <c r="D48" s="167">
        <v>0</v>
      </c>
    </row>
    <row r="49" spans="1:9" s="80" customFormat="1" ht="15" customHeight="1" x14ac:dyDescent="0.2">
      <c r="A49" s="175" t="s">
        <v>460</v>
      </c>
      <c r="B49" s="168" t="s">
        <v>710</v>
      </c>
      <c r="C49" s="166">
        <v>4</v>
      </c>
      <c r="D49" s="167">
        <v>2</v>
      </c>
      <c r="F49" s="67"/>
      <c r="G49" s="67"/>
      <c r="H49" s="67"/>
      <c r="I49" s="67"/>
    </row>
    <row r="50" spans="1:9" s="80" customFormat="1" ht="15" customHeight="1" x14ac:dyDescent="0.2">
      <c r="A50" s="175"/>
      <c r="B50" s="168" t="s">
        <v>789</v>
      </c>
      <c r="C50" s="166">
        <v>4</v>
      </c>
      <c r="D50" s="167">
        <v>1</v>
      </c>
      <c r="F50" s="67"/>
      <c r="G50" s="67"/>
      <c r="H50" s="67"/>
      <c r="I50" s="67"/>
    </row>
    <row r="51" spans="1:9" s="80" customFormat="1" ht="15" customHeight="1" x14ac:dyDescent="0.2">
      <c r="A51" s="175" t="s">
        <v>461</v>
      </c>
      <c r="B51" s="168" t="s">
        <v>363</v>
      </c>
      <c r="C51" s="166">
        <v>3</v>
      </c>
      <c r="D51" s="167">
        <v>1</v>
      </c>
      <c r="F51" s="67"/>
      <c r="G51" s="67"/>
      <c r="H51" s="67"/>
      <c r="I51" s="67"/>
    </row>
    <row r="52" spans="1:9" s="80" customFormat="1" ht="15" customHeight="1" x14ac:dyDescent="0.2">
      <c r="A52" s="175"/>
      <c r="B52" s="168" t="s">
        <v>673</v>
      </c>
      <c r="C52" s="166">
        <v>3</v>
      </c>
      <c r="D52" s="167">
        <v>0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376</v>
      </c>
      <c r="C53" s="166">
        <v>3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/>
      <c r="B54" s="168" t="s">
        <v>790</v>
      </c>
      <c r="C54" s="166">
        <v>3</v>
      </c>
      <c r="D54" s="167">
        <v>0</v>
      </c>
      <c r="F54" s="67"/>
      <c r="G54" s="67"/>
      <c r="H54" s="67"/>
      <c r="I54" s="67"/>
    </row>
    <row r="55" spans="1:9" s="80" customFormat="1" ht="15" customHeight="1" x14ac:dyDescent="0.2">
      <c r="A55" s="175"/>
      <c r="B55" s="204" t="s">
        <v>756</v>
      </c>
      <c r="C55" s="205">
        <v>3</v>
      </c>
      <c r="D55" s="228">
        <v>0</v>
      </c>
      <c r="F55" s="67"/>
      <c r="G55" s="67"/>
      <c r="H55" s="67"/>
      <c r="I55" s="67"/>
    </row>
    <row r="56" spans="1:9" s="80" customFormat="1" ht="15" customHeight="1" x14ac:dyDescent="0.2">
      <c r="A56" s="175" t="s">
        <v>649</v>
      </c>
      <c r="B56" s="204" t="s">
        <v>791</v>
      </c>
      <c r="C56" s="205">
        <v>1</v>
      </c>
      <c r="D56" s="228">
        <v>0</v>
      </c>
      <c r="F56" s="67"/>
      <c r="G56" s="67"/>
      <c r="H56" s="67"/>
      <c r="I56" s="67"/>
    </row>
    <row r="57" spans="1:9" s="80" customFormat="1" ht="15" customHeight="1" x14ac:dyDescent="0.2">
      <c r="A57" s="175"/>
      <c r="B57" s="204" t="s">
        <v>783</v>
      </c>
      <c r="C57" s="205">
        <v>1</v>
      </c>
      <c r="D57" s="228">
        <v>0</v>
      </c>
      <c r="F57" s="67"/>
      <c r="G57" s="67"/>
      <c r="H57" s="67"/>
      <c r="I57" s="67"/>
    </row>
    <row r="58" spans="1:9" s="80" customFormat="1" ht="15" customHeight="1" thickBot="1" x14ac:dyDescent="0.25">
      <c r="A58" s="175"/>
      <c r="B58" s="204" t="s">
        <v>591</v>
      </c>
      <c r="C58" s="205">
        <v>1</v>
      </c>
      <c r="D58" s="228">
        <v>0</v>
      </c>
      <c r="F58" s="67"/>
      <c r="G58" s="67"/>
      <c r="H58" s="67"/>
      <c r="I58" s="67"/>
    </row>
    <row r="59" spans="1:9" s="80" customFormat="1" ht="15" customHeight="1" x14ac:dyDescent="0.2">
      <c r="A59" s="178"/>
      <c r="B59" s="217"/>
      <c r="C59" s="218"/>
      <c r="D59" s="219"/>
      <c r="F59" s="67"/>
      <c r="G59" s="67"/>
      <c r="H59" s="67"/>
      <c r="I59" s="67"/>
    </row>
    <row r="60" spans="1:9" s="80" customFormat="1" ht="15" customHeight="1" x14ac:dyDescent="0.2">
      <c r="A60" s="220">
        <f>COUNT(C6:C58)</f>
        <v>53</v>
      </c>
      <c r="B60" s="29" t="s">
        <v>60</v>
      </c>
      <c r="C60" s="199" t="s">
        <v>299</v>
      </c>
      <c r="D60" s="221">
        <f>SUM(D6:D58)</f>
        <v>160</v>
      </c>
      <c r="F60" s="67"/>
      <c r="G60" s="67"/>
      <c r="H60" s="67"/>
      <c r="I60" s="67"/>
    </row>
    <row r="61" spans="1:9" s="80" customFormat="1" ht="15" customHeight="1" x14ac:dyDescent="0.2">
      <c r="A61" s="265">
        <f>SUM(C6:C58)/A60</f>
        <v>20.283018867924529</v>
      </c>
      <c r="B61" s="216" t="s">
        <v>523</v>
      </c>
      <c r="C61" s="199"/>
      <c r="D61" s="221"/>
      <c r="F61" s="67"/>
      <c r="G61" s="67"/>
      <c r="H61" s="67"/>
      <c r="I61" s="67"/>
    </row>
    <row r="62" spans="1:9" s="80" customFormat="1" ht="15" customHeight="1" thickBot="1" x14ac:dyDescent="0.25">
      <c r="A62" s="196"/>
      <c r="B62" s="197"/>
      <c r="C62" s="17"/>
      <c r="D62" s="198"/>
      <c r="F62" s="67"/>
      <c r="G62" s="67"/>
      <c r="H62" s="67"/>
      <c r="I62" s="67"/>
    </row>
    <row r="63" spans="1:9" s="80" customFormat="1" ht="15" customHeight="1" x14ac:dyDescent="0.2">
      <c r="A63" s="215"/>
      <c r="B63" s="216"/>
      <c r="C63" s="199"/>
      <c r="D63" s="200"/>
      <c r="F63" s="67"/>
      <c r="G63" s="67"/>
      <c r="H63" s="67"/>
      <c r="I63" s="67"/>
    </row>
    <row r="64" spans="1:9" s="80" customFormat="1" ht="15" customHeight="1" x14ac:dyDescent="0.2">
      <c r="A64" s="215"/>
      <c r="B64" s="216"/>
      <c r="C64" s="199"/>
      <c r="D64" s="200"/>
      <c r="F64" s="67"/>
      <c r="G64" s="67"/>
      <c r="H64" s="67"/>
      <c r="I64" s="67"/>
    </row>
    <row r="65" spans="1:9" s="80" customFormat="1" ht="12.2" customHeight="1" x14ac:dyDescent="0.2">
      <c r="A65" s="183"/>
      <c r="B65" s="29"/>
      <c r="C65" s="199"/>
      <c r="D65" s="200"/>
      <c r="F65" s="67"/>
      <c r="G65" s="67"/>
      <c r="H65" s="67"/>
      <c r="I65" s="67"/>
    </row>
    <row r="67" spans="1:9" s="80" customFormat="1" x14ac:dyDescent="0.2">
      <c r="B67" s="40"/>
      <c r="F67" s="67"/>
      <c r="G67" s="67"/>
      <c r="H67" s="67"/>
      <c r="I67" s="67"/>
    </row>
  </sheetData>
  <sortState xmlns:xlrd2="http://schemas.microsoft.com/office/spreadsheetml/2017/richdata2" ref="A6:D58">
    <sortCondition descending="1" ref="C6:C58"/>
    <sortCondition descending="1" ref="D6:D58"/>
    <sortCondition ref="B6:B58"/>
  </sortState>
  <mergeCells count="1">
    <mergeCell ref="A3:D3"/>
  </mergeCells>
  <phoneticPr fontId="23" type="noConversion"/>
  <printOptions horizontalCentered="1"/>
  <pageMargins left="0.78740157480314965" right="0.78740157480314965" top="0.59055118110236227" bottom="0.78740157480314965" header="0.19685039370078741" footer="0.19685039370078741"/>
  <pageSetup paperSize="9" orientation="portrait" horizontalDpi="4294967294" verticalDpi="300" r:id="rId1"/>
  <headerFooter alignWithMargins="0">
    <oddFooter>&amp;A&amp;RSeite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8D9E7-4CF2-487A-B0D6-420266A48B91}">
  <dimension ref="A1:I82"/>
  <sheetViews>
    <sheetView zoomScale="90" zoomScaleNormal="90" zoomScalePageLayoutView="75" workbookViewId="0">
      <selection activeCell="L38" sqref="L38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4" width="16.570312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6" s="137" customFormat="1" ht="21" customHeight="1" x14ac:dyDescent="0.3">
      <c r="A1" s="256" t="s">
        <v>0</v>
      </c>
      <c r="B1" s="257"/>
      <c r="C1" s="258"/>
      <c r="D1" s="259" t="s">
        <v>827</v>
      </c>
    </row>
    <row r="2" spans="1:6" s="183" customFormat="1" ht="21" customHeight="1" x14ac:dyDescent="0.2">
      <c r="A2" s="80"/>
      <c r="B2" s="80"/>
      <c r="C2" s="80"/>
      <c r="D2" s="80"/>
      <c r="E2" s="80"/>
    </row>
    <row r="3" spans="1:6" s="148" customFormat="1" ht="21" customHeight="1" x14ac:dyDescent="0.2">
      <c r="A3" s="282" t="s">
        <v>828</v>
      </c>
      <c r="B3" s="286"/>
      <c r="C3" s="286"/>
      <c r="D3" s="286"/>
      <c r="E3" s="173"/>
      <c r="F3" s="173"/>
    </row>
    <row r="4" spans="1:6" ht="21" customHeight="1" thickBot="1" x14ac:dyDescent="0.3">
      <c r="A4" s="73"/>
      <c r="B4" s="43"/>
      <c r="C4" s="74"/>
      <c r="D4" s="67"/>
      <c r="E4" s="67"/>
    </row>
    <row r="5" spans="1:6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6" s="43" customFormat="1" ht="15" customHeight="1" x14ac:dyDescent="0.25">
      <c r="A6" s="130" t="s">
        <v>9</v>
      </c>
      <c r="B6" s="128" t="s">
        <v>786</v>
      </c>
      <c r="C6" s="129">
        <v>44</v>
      </c>
      <c r="D6" s="131">
        <v>8</v>
      </c>
      <c r="E6" s="127"/>
    </row>
    <row r="7" spans="1:6" ht="15" customHeight="1" x14ac:dyDescent="0.2">
      <c r="A7" s="175" t="s">
        <v>433</v>
      </c>
      <c r="B7" s="168" t="s">
        <v>585</v>
      </c>
      <c r="C7" s="166">
        <v>41</v>
      </c>
      <c r="D7" s="167">
        <v>2</v>
      </c>
      <c r="E7" s="173"/>
    </row>
    <row r="8" spans="1:6" ht="15" customHeight="1" x14ac:dyDescent="0.2">
      <c r="A8" s="175" t="s">
        <v>434</v>
      </c>
      <c r="B8" s="168" t="s">
        <v>618</v>
      </c>
      <c r="C8" s="166">
        <v>39</v>
      </c>
      <c r="D8" s="167">
        <v>1</v>
      </c>
      <c r="E8" s="173"/>
    </row>
    <row r="9" spans="1:6" ht="15" customHeight="1" x14ac:dyDescent="0.2">
      <c r="A9" s="175" t="s">
        <v>435</v>
      </c>
      <c r="B9" s="168" t="s">
        <v>616</v>
      </c>
      <c r="C9" s="166">
        <v>37</v>
      </c>
      <c r="D9" s="167">
        <v>16</v>
      </c>
      <c r="E9" s="173"/>
    </row>
    <row r="10" spans="1:6" ht="15" customHeight="1" x14ac:dyDescent="0.2">
      <c r="A10" s="175"/>
      <c r="B10" s="168" t="s">
        <v>781</v>
      </c>
      <c r="C10" s="166">
        <v>37</v>
      </c>
      <c r="D10" s="167">
        <v>0</v>
      </c>
      <c r="E10" s="173"/>
    </row>
    <row r="11" spans="1:6" ht="15" customHeight="1" x14ac:dyDescent="0.2">
      <c r="A11" s="175"/>
      <c r="B11" s="168" t="s">
        <v>686</v>
      </c>
      <c r="C11" s="166">
        <v>37</v>
      </c>
      <c r="D11" s="167">
        <v>0</v>
      </c>
      <c r="E11" s="173"/>
    </row>
    <row r="12" spans="1:6" ht="15" customHeight="1" x14ac:dyDescent="0.2">
      <c r="A12" s="175" t="s">
        <v>437</v>
      </c>
      <c r="B12" s="168" t="s">
        <v>610</v>
      </c>
      <c r="C12" s="166">
        <v>35</v>
      </c>
      <c r="D12" s="167">
        <v>8</v>
      </c>
      <c r="E12" s="173"/>
    </row>
    <row r="13" spans="1:6" ht="15" customHeight="1" x14ac:dyDescent="0.2">
      <c r="A13" s="175" t="s">
        <v>476</v>
      </c>
      <c r="B13" s="168" t="s">
        <v>589</v>
      </c>
      <c r="C13" s="166">
        <v>34</v>
      </c>
      <c r="D13" s="167">
        <v>0</v>
      </c>
      <c r="E13" s="173"/>
    </row>
    <row r="14" spans="1:6" ht="15" customHeight="1" x14ac:dyDescent="0.2">
      <c r="A14" s="175" t="s">
        <v>502</v>
      </c>
      <c r="B14" s="168" t="s">
        <v>560</v>
      </c>
      <c r="C14" s="166">
        <v>33</v>
      </c>
      <c r="D14" s="167">
        <v>7</v>
      </c>
      <c r="E14" s="173"/>
    </row>
    <row r="15" spans="1:6" ht="15" customHeight="1" x14ac:dyDescent="0.2">
      <c r="A15" s="175"/>
      <c r="B15" s="168" t="s">
        <v>609</v>
      </c>
      <c r="C15" s="166">
        <v>33</v>
      </c>
      <c r="D15" s="167">
        <v>4</v>
      </c>
      <c r="E15" s="173"/>
    </row>
    <row r="16" spans="1:6" ht="15" customHeight="1" x14ac:dyDescent="0.2">
      <c r="A16" s="175"/>
      <c r="B16" s="168" t="s">
        <v>714</v>
      </c>
      <c r="C16" s="166">
        <v>33</v>
      </c>
      <c r="D16" s="167">
        <v>1</v>
      </c>
      <c r="E16" s="173"/>
    </row>
    <row r="17" spans="1:5" ht="15" customHeight="1" x14ac:dyDescent="0.2">
      <c r="A17" s="175" t="s">
        <v>439</v>
      </c>
      <c r="B17" s="168" t="s">
        <v>677</v>
      </c>
      <c r="C17" s="166">
        <v>32</v>
      </c>
      <c r="D17" s="167">
        <v>10</v>
      </c>
      <c r="E17" s="173"/>
    </row>
    <row r="18" spans="1:5" ht="15" customHeight="1" x14ac:dyDescent="0.2">
      <c r="A18" s="175"/>
      <c r="B18" s="168" t="s">
        <v>708</v>
      </c>
      <c r="C18" s="166">
        <v>32</v>
      </c>
      <c r="D18" s="167">
        <v>3</v>
      </c>
      <c r="E18" s="173"/>
    </row>
    <row r="19" spans="1:5" ht="15" customHeight="1" x14ac:dyDescent="0.2">
      <c r="A19" s="175" t="s">
        <v>440</v>
      </c>
      <c r="B19" s="168" t="s">
        <v>675</v>
      </c>
      <c r="C19" s="166">
        <v>30</v>
      </c>
      <c r="D19" s="167">
        <v>8</v>
      </c>
      <c r="E19" s="173"/>
    </row>
    <row r="20" spans="1:5" ht="15" customHeight="1" x14ac:dyDescent="0.2">
      <c r="A20" s="175"/>
      <c r="B20" s="168" t="s">
        <v>825</v>
      </c>
      <c r="C20" s="166">
        <v>30</v>
      </c>
      <c r="D20" s="167">
        <v>1</v>
      </c>
      <c r="E20" s="173"/>
    </row>
    <row r="21" spans="1:5" ht="15" customHeight="1" x14ac:dyDescent="0.2">
      <c r="A21" s="175" t="s">
        <v>442</v>
      </c>
      <c r="B21" s="168" t="s">
        <v>379</v>
      </c>
      <c r="C21" s="166">
        <v>29</v>
      </c>
      <c r="D21" s="167">
        <v>14</v>
      </c>
      <c r="E21" s="173"/>
    </row>
    <row r="22" spans="1:5" ht="15" customHeight="1" x14ac:dyDescent="0.2">
      <c r="A22" s="175"/>
      <c r="B22" s="168" t="s">
        <v>688</v>
      </c>
      <c r="C22" s="166">
        <v>29</v>
      </c>
      <c r="D22" s="167">
        <v>2</v>
      </c>
      <c r="E22" s="173"/>
    </row>
    <row r="23" spans="1:5" ht="15" customHeight="1" x14ac:dyDescent="0.2">
      <c r="A23" s="175" t="s">
        <v>479</v>
      </c>
      <c r="B23" s="168" t="s">
        <v>780</v>
      </c>
      <c r="C23" s="166">
        <v>28</v>
      </c>
      <c r="D23" s="167">
        <v>0</v>
      </c>
      <c r="E23" s="173"/>
    </row>
    <row r="24" spans="1:5" ht="15" customHeight="1" x14ac:dyDescent="0.2">
      <c r="A24" s="175" t="s">
        <v>444</v>
      </c>
      <c r="B24" s="168" t="s">
        <v>845</v>
      </c>
      <c r="C24" s="166">
        <v>27</v>
      </c>
      <c r="D24" s="167">
        <v>4</v>
      </c>
      <c r="E24" s="173"/>
    </row>
    <row r="25" spans="1:5" ht="15" customHeight="1" x14ac:dyDescent="0.2">
      <c r="A25" s="175"/>
      <c r="B25" s="168" t="s">
        <v>712</v>
      </c>
      <c r="C25" s="166">
        <v>27</v>
      </c>
      <c r="D25" s="167">
        <v>2</v>
      </c>
      <c r="E25" s="173"/>
    </row>
    <row r="26" spans="1:5" ht="15" customHeight="1" x14ac:dyDescent="0.2">
      <c r="A26" s="175" t="s">
        <v>480</v>
      </c>
      <c r="B26" s="168" t="s">
        <v>349</v>
      </c>
      <c r="C26" s="166">
        <v>24</v>
      </c>
      <c r="D26" s="167">
        <v>12</v>
      </c>
      <c r="E26" s="173"/>
    </row>
    <row r="27" spans="1:5" ht="15" customHeight="1" x14ac:dyDescent="0.2">
      <c r="A27" s="175"/>
      <c r="B27" s="168" t="s">
        <v>788</v>
      </c>
      <c r="C27" s="166">
        <v>24</v>
      </c>
      <c r="D27" s="167">
        <v>10</v>
      </c>
      <c r="E27" s="173"/>
    </row>
    <row r="28" spans="1:5" ht="15" customHeight="1" x14ac:dyDescent="0.2">
      <c r="A28" s="175" t="s">
        <v>447</v>
      </c>
      <c r="B28" s="168" t="s">
        <v>785</v>
      </c>
      <c r="C28" s="166">
        <v>23</v>
      </c>
      <c r="D28" s="167">
        <v>0</v>
      </c>
      <c r="E28" s="173"/>
    </row>
    <row r="29" spans="1:5" ht="15" customHeight="1" x14ac:dyDescent="0.2">
      <c r="A29" s="175" t="s">
        <v>481</v>
      </c>
      <c r="B29" s="168" t="s">
        <v>393</v>
      </c>
      <c r="C29" s="166">
        <v>22</v>
      </c>
      <c r="D29" s="167">
        <v>7</v>
      </c>
      <c r="E29" s="173"/>
    </row>
    <row r="30" spans="1:5" ht="15" customHeight="1" x14ac:dyDescent="0.2">
      <c r="A30" s="175"/>
      <c r="B30" s="168" t="s">
        <v>711</v>
      </c>
      <c r="C30" s="166">
        <v>22</v>
      </c>
      <c r="D30" s="167">
        <v>6</v>
      </c>
      <c r="E30" s="173"/>
    </row>
    <row r="31" spans="1:5" ht="15" customHeight="1" x14ac:dyDescent="0.2">
      <c r="A31" s="175"/>
      <c r="B31" s="168" t="s">
        <v>784</v>
      </c>
      <c r="C31" s="166">
        <v>22</v>
      </c>
      <c r="D31" s="167">
        <v>1</v>
      </c>
      <c r="E31" s="173"/>
    </row>
    <row r="32" spans="1:5" ht="15" customHeight="1" x14ac:dyDescent="0.2">
      <c r="A32" s="175"/>
      <c r="B32" s="168" t="s">
        <v>829</v>
      </c>
      <c r="C32" s="166">
        <v>22</v>
      </c>
      <c r="D32" s="167">
        <v>0</v>
      </c>
      <c r="E32" s="173"/>
    </row>
    <row r="33" spans="1:5" ht="15" customHeight="1" x14ac:dyDescent="0.2">
      <c r="A33" s="175" t="s">
        <v>450</v>
      </c>
      <c r="B33" s="168" t="s">
        <v>830</v>
      </c>
      <c r="C33" s="166">
        <v>21</v>
      </c>
      <c r="D33" s="167">
        <v>1</v>
      </c>
      <c r="E33" s="173"/>
    </row>
    <row r="34" spans="1:5" ht="15" customHeight="1" x14ac:dyDescent="0.2">
      <c r="A34" s="175" t="s">
        <v>451</v>
      </c>
      <c r="B34" s="168" t="s">
        <v>364</v>
      </c>
      <c r="C34" s="166">
        <v>20</v>
      </c>
      <c r="D34" s="167">
        <v>30</v>
      </c>
      <c r="E34" s="173"/>
    </row>
    <row r="35" spans="1:5" ht="15" customHeight="1" x14ac:dyDescent="0.2">
      <c r="A35" s="175"/>
      <c r="B35" s="168" t="s">
        <v>844</v>
      </c>
      <c r="C35" s="166">
        <v>20</v>
      </c>
      <c r="D35" s="167">
        <v>0</v>
      </c>
      <c r="E35" s="173"/>
    </row>
    <row r="36" spans="1:5" ht="15" customHeight="1" x14ac:dyDescent="0.2">
      <c r="A36" s="175" t="s">
        <v>453</v>
      </c>
      <c r="B36" s="168" t="s">
        <v>607</v>
      </c>
      <c r="C36" s="166">
        <v>18</v>
      </c>
      <c r="D36" s="167">
        <v>1</v>
      </c>
      <c r="E36" s="173"/>
    </row>
    <row r="37" spans="1:5" ht="15" customHeight="1" x14ac:dyDescent="0.2">
      <c r="A37" s="175" t="s">
        <v>483</v>
      </c>
      <c r="B37" s="168" t="s">
        <v>832</v>
      </c>
      <c r="C37" s="166">
        <v>17</v>
      </c>
      <c r="D37" s="167">
        <v>3</v>
      </c>
      <c r="E37" s="173"/>
    </row>
    <row r="38" spans="1:5" ht="15" customHeight="1" x14ac:dyDescent="0.2">
      <c r="A38" s="175"/>
      <c r="B38" s="168" t="s">
        <v>617</v>
      </c>
      <c r="C38" s="166">
        <v>17</v>
      </c>
      <c r="D38" s="167">
        <v>2</v>
      </c>
      <c r="E38" s="173"/>
    </row>
    <row r="39" spans="1:5" ht="15" customHeight="1" x14ac:dyDescent="0.2">
      <c r="A39" s="175"/>
      <c r="B39" s="168" t="s">
        <v>710</v>
      </c>
      <c r="C39" s="166">
        <v>17</v>
      </c>
      <c r="D39" s="167">
        <v>0</v>
      </c>
      <c r="E39" s="173"/>
    </row>
    <row r="40" spans="1:5" ht="15" customHeight="1" x14ac:dyDescent="0.2">
      <c r="A40" s="175" t="s">
        <v>484</v>
      </c>
      <c r="B40" s="168" t="s">
        <v>833</v>
      </c>
      <c r="C40" s="166">
        <v>16</v>
      </c>
      <c r="D40" s="167">
        <v>1</v>
      </c>
      <c r="E40" s="173"/>
    </row>
    <row r="41" spans="1:5" ht="15" customHeight="1" x14ac:dyDescent="0.2">
      <c r="A41" s="175"/>
      <c r="B41" s="168" t="s">
        <v>782</v>
      </c>
      <c r="C41" s="166">
        <v>16</v>
      </c>
      <c r="D41" s="167">
        <v>0</v>
      </c>
      <c r="E41" s="173"/>
    </row>
    <row r="42" spans="1:5" ht="15" customHeight="1" x14ac:dyDescent="0.2">
      <c r="A42" s="175" t="s">
        <v>486</v>
      </c>
      <c r="B42" s="168" t="s">
        <v>360</v>
      </c>
      <c r="C42" s="166">
        <v>15</v>
      </c>
      <c r="D42" s="167">
        <v>7</v>
      </c>
      <c r="E42" s="183"/>
    </row>
    <row r="43" spans="1:5" ht="15" customHeight="1" x14ac:dyDescent="0.2">
      <c r="A43" s="175" t="s">
        <v>456</v>
      </c>
      <c r="B43" s="168" t="s">
        <v>834</v>
      </c>
      <c r="C43" s="166">
        <v>14</v>
      </c>
      <c r="D43" s="167">
        <v>6</v>
      </c>
      <c r="E43" s="183"/>
    </row>
    <row r="44" spans="1:5" ht="15" customHeight="1" x14ac:dyDescent="0.2">
      <c r="A44" s="175" t="s">
        <v>457</v>
      </c>
      <c r="B44" s="168" t="s">
        <v>835</v>
      </c>
      <c r="C44" s="166">
        <v>13</v>
      </c>
      <c r="D44" s="167">
        <v>10</v>
      </c>
      <c r="E44" s="183"/>
    </row>
    <row r="45" spans="1:5" ht="15" customHeight="1" x14ac:dyDescent="0.2">
      <c r="A45" s="175"/>
      <c r="B45" s="168" t="s">
        <v>836</v>
      </c>
      <c r="C45" s="166">
        <v>13</v>
      </c>
      <c r="D45" s="167">
        <v>2</v>
      </c>
    </row>
    <row r="46" spans="1:5" ht="15" customHeight="1" x14ac:dyDescent="0.2">
      <c r="A46" s="175"/>
      <c r="B46" s="168" t="s">
        <v>709</v>
      </c>
      <c r="C46" s="166">
        <v>13</v>
      </c>
      <c r="D46" s="167">
        <v>1</v>
      </c>
    </row>
    <row r="47" spans="1:5" ht="15" customHeight="1" x14ac:dyDescent="0.2">
      <c r="A47" s="175"/>
      <c r="B47" s="168" t="s">
        <v>837</v>
      </c>
      <c r="C47" s="166">
        <v>13</v>
      </c>
      <c r="D47" s="167">
        <v>1</v>
      </c>
    </row>
    <row r="48" spans="1:5" ht="15" customHeight="1" x14ac:dyDescent="0.2">
      <c r="A48" s="175" t="s">
        <v>459</v>
      </c>
      <c r="B48" s="168" t="s">
        <v>838</v>
      </c>
      <c r="C48" s="166">
        <v>11</v>
      </c>
      <c r="D48" s="167">
        <v>1</v>
      </c>
    </row>
    <row r="49" spans="1:9" ht="15" customHeight="1" x14ac:dyDescent="0.2">
      <c r="A49" s="175"/>
      <c r="B49" s="168" t="s">
        <v>619</v>
      </c>
      <c r="C49" s="166">
        <v>11</v>
      </c>
      <c r="D49" s="167">
        <v>0</v>
      </c>
    </row>
    <row r="50" spans="1:9" s="80" customFormat="1" ht="15" customHeight="1" x14ac:dyDescent="0.2">
      <c r="A50" s="175" t="s">
        <v>488</v>
      </c>
      <c r="B50" s="168" t="s">
        <v>421</v>
      </c>
      <c r="C50" s="166">
        <v>10</v>
      </c>
      <c r="D50" s="167">
        <v>3</v>
      </c>
      <c r="F50" s="67"/>
      <c r="G50" s="67"/>
      <c r="H50" s="67"/>
      <c r="I50" s="67"/>
    </row>
    <row r="51" spans="1:9" s="80" customFormat="1" ht="15" customHeight="1" x14ac:dyDescent="0.2">
      <c r="A51" s="175"/>
      <c r="B51" s="168" t="s">
        <v>790</v>
      </c>
      <c r="C51" s="166">
        <v>10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175" t="s">
        <v>462</v>
      </c>
      <c r="B52" s="168" t="s">
        <v>831</v>
      </c>
      <c r="C52" s="166">
        <v>9</v>
      </c>
      <c r="D52" s="167">
        <v>1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839</v>
      </c>
      <c r="C53" s="166">
        <v>9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 t="s">
        <v>505</v>
      </c>
      <c r="B54" s="168" t="s">
        <v>400</v>
      </c>
      <c r="C54" s="166">
        <v>8</v>
      </c>
      <c r="D54" s="167">
        <v>2</v>
      </c>
      <c r="F54" s="67"/>
      <c r="G54" s="67"/>
      <c r="H54" s="67"/>
      <c r="I54" s="67"/>
    </row>
    <row r="55" spans="1:9" s="80" customFormat="1" ht="15" customHeight="1" x14ac:dyDescent="0.2">
      <c r="A55" s="175" t="s">
        <v>489</v>
      </c>
      <c r="B55" s="168" t="s">
        <v>840</v>
      </c>
      <c r="C55" s="166">
        <v>7</v>
      </c>
      <c r="D55" s="167">
        <v>1</v>
      </c>
      <c r="F55" s="67"/>
      <c r="G55" s="67"/>
      <c r="H55" s="67"/>
      <c r="I55" s="67"/>
    </row>
    <row r="56" spans="1:9" s="80" customFormat="1" ht="15" customHeight="1" x14ac:dyDescent="0.2">
      <c r="A56" s="175" t="s">
        <v>649</v>
      </c>
      <c r="B56" s="204" t="s">
        <v>713</v>
      </c>
      <c r="C56" s="205">
        <v>6</v>
      </c>
      <c r="D56" s="228">
        <v>0</v>
      </c>
      <c r="F56" s="67"/>
      <c r="G56" s="67"/>
      <c r="H56" s="67"/>
      <c r="I56" s="67"/>
    </row>
    <row r="57" spans="1:9" s="80" customFormat="1" ht="15" customHeight="1" x14ac:dyDescent="0.2">
      <c r="A57" s="175" t="s">
        <v>690</v>
      </c>
      <c r="B57" s="204" t="s">
        <v>615</v>
      </c>
      <c r="C57" s="205">
        <v>5</v>
      </c>
      <c r="D57" s="228">
        <v>0</v>
      </c>
      <c r="F57" s="67"/>
      <c r="G57" s="67"/>
      <c r="H57" s="67"/>
      <c r="I57" s="67"/>
    </row>
    <row r="58" spans="1:9" s="80" customFormat="1" ht="15" customHeight="1" x14ac:dyDescent="0.2">
      <c r="A58" s="175" t="s">
        <v>506</v>
      </c>
      <c r="B58" s="204" t="s">
        <v>841</v>
      </c>
      <c r="C58" s="205">
        <v>4</v>
      </c>
      <c r="D58" s="228">
        <v>1</v>
      </c>
      <c r="F58" s="67"/>
      <c r="G58" s="67"/>
      <c r="H58" s="67"/>
      <c r="I58" s="67"/>
    </row>
    <row r="59" spans="1:9" s="80" customFormat="1" ht="15" customHeight="1" x14ac:dyDescent="0.2">
      <c r="A59" s="175"/>
      <c r="B59" s="204" t="s">
        <v>376</v>
      </c>
      <c r="C59" s="205">
        <v>4</v>
      </c>
      <c r="D59" s="228">
        <v>0</v>
      </c>
      <c r="F59" s="67"/>
      <c r="G59" s="67"/>
      <c r="H59" s="67"/>
      <c r="I59" s="67"/>
    </row>
    <row r="60" spans="1:9" s="80" customFormat="1" ht="15" customHeight="1" x14ac:dyDescent="0.2">
      <c r="A60" s="175"/>
      <c r="B60" s="204" t="s">
        <v>348</v>
      </c>
      <c r="C60" s="205">
        <v>4</v>
      </c>
      <c r="D60" s="228">
        <v>0</v>
      </c>
      <c r="F60" s="67"/>
      <c r="G60" s="67"/>
      <c r="H60" s="67"/>
      <c r="I60" s="67"/>
    </row>
    <row r="61" spans="1:9" s="80" customFormat="1" ht="15" customHeight="1" x14ac:dyDescent="0.2">
      <c r="A61" s="175"/>
      <c r="B61" s="204" t="s">
        <v>352</v>
      </c>
      <c r="C61" s="205">
        <v>4</v>
      </c>
      <c r="D61" s="228">
        <v>0</v>
      </c>
      <c r="F61" s="67"/>
      <c r="G61" s="67"/>
      <c r="H61" s="67"/>
      <c r="I61" s="67"/>
    </row>
    <row r="62" spans="1:9" s="80" customFormat="1" ht="15" customHeight="1" x14ac:dyDescent="0.2">
      <c r="A62" s="175"/>
      <c r="B62" s="204" t="s">
        <v>388</v>
      </c>
      <c r="C62" s="205">
        <v>4</v>
      </c>
      <c r="D62" s="228">
        <v>0</v>
      </c>
      <c r="F62" s="67"/>
      <c r="G62" s="67"/>
      <c r="H62" s="67"/>
      <c r="I62" s="67"/>
    </row>
    <row r="63" spans="1:9" s="80" customFormat="1" ht="15" customHeight="1" x14ac:dyDescent="0.2">
      <c r="A63" s="175"/>
      <c r="B63" s="204" t="s">
        <v>787</v>
      </c>
      <c r="C63" s="205">
        <v>4</v>
      </c>
      <c r="D63" s="228">
        <v>0</v>
      </c>
      <c r="F63" s="67"/>
      <c r="G63" s="67"/>
      <c r="H63" s="67"/>
      <c r="I63" s="67"/>
    </row>
    <row r="64" spans="1:9" s="80" customFormat="1" ht="15" customHeight="1" x14ac:dyDescent="0.2">
      <c r="A64" s="175" t="s">
        <v>510</v>
      </c>
      <c r="B64" s="204" t="s">
        <v>613</v>
      </c>
      <c r="C64" s="205">
        <v>3</v>
      </c>
      <c r="D64" s="228">
        <v>0</v>
      </c>
      <c r="F64" s="67"/>
      <c r="G64" s="67"/>
      <c r="H64" s="67"/>
      <c r="I64" s="67"/>
    </row>
    <row r="65" spans="1:9" s="80" customFormat="1" ht="15" customHeight="1" x14ac:dyDescent="0.2">
      <c r="A65" s="175" t="s">
        <v>665</v>
      </c>
      <c r="B65" s="204" t="s">
        <v>611</v>
      </c>
      <c r="C65" s="205">
        <v>2</v>
      </c>
      <c r="D65" s="228">
        <v>0</v>
      </c>
      <c r="F65" s="67"/>
      <c r="G65" s="67"/>
      <c r="H65" s="67"/>
      <c r="I65" s="67"/>
    </row>
    <row r="66" spans="1:9" s="80" customFormat="1" ht="15" customHeight="1" x14ac:dyDescent="0.2">
      <c r="A66" s="175"/>
      <c r="B66" s="204" t="s">
        <v>842</v>
      </c>
      <c r="C66" s="205">
        <v>2</v>
      </c>
      <c r="D66" s="228">
        <v>0</v>
      </c>
      <c r="F66" s="67"/>
      <c r="G66" s="67"/>
      <c r="H66" s="67"/>
      <c r="I66" s="67"/>
    </row>
    <row r="67" spans="1:9" s="80" customFormat="1" ht="15" customHeight="1" x14ac:dyDescent="0.2">
      <c r="A67" s="175"/>
      <c r="B67" s="204" t="s">
        <v>363</v>
      </c>
      <c r="C67" s="205">
        <v>2</v>
      </c>
      <c r="D67" s="228">
        <v>0</v>
      </c>
      <c r="F67" s="67"/>
      <c r="G67" s="67"/>
      <c r="H67" s="67"/>
      <c r="I67" s="67"/>
    </row>
    <row r="68" spans="1:9" s="80" customFormat="1" ht="15" customHeight="1" x14ac:dyDescent="0.2">
      <c r="A68" s="175"/>
      <c r="B68" s="204" t="s">
        <v>644</v>
      </c>
      <c r="C68" s="205">
        <v>2</v>
      </c>
      <c r="D68" s="228">
        <v>0</v>
      </c>
      <c r="F68" s="67"/>
      <c r="G68" s="67"/>
      <c r="H68" s="67"/>
      <c r="I68" s="67"/>
    </row>
    <row r="69" spans="1:9" s="80" customFormat="1" ht="15" customHeight="1" x14ac:dyDescent="0.2">
      <c r="A69" s="175" t="s">
        <v>513</v>
      </c>
      <c r="B69" s="204" t="s">
        <v>394</v>
      </c>
      <c r="C69" s="205">
        <v>1</v>
      </c>
      <c r="D69" s="228">
        <v>0</v>
      </c>
      <c r="F69" s="67"/>
      <c r="G69" s="67"/>
      <c r="H69" s="67"/>
      <c r="I69" s="67"/>
    </row>
    <row r="70" spans="1:9" s="80" customFormat="1" ht="15" customHeight="1" x14ac:dyDescent="0.2">
      <c r="A70" s="175"/>
      <c r="B70" s="204" t="s">
        <v>380</v>
      </c>
      <c r="C70" s="205">
        <v>1</v>
      </c>
      <c r="D70" s="228">
        <v>0</v>
      </c>
      <c r="F70" s="67"/>
      <c r="G70" s="67"/>
      <c r="H70" s="67"/>
      <c r="I70" s="67"/>
    </row>
    <row r="71" spans="1:9" s="80" customFormat="1" ht="15" customHeight="1" x14ac:dyDescent="0.2">
      <c r="A71" s="175"/>
      <c r="B71" s="204" t="s">
        <v>682</v>
      </c>
      <c r="C71" s="205">
        <v>1</v>
      </c>
      <c r="D71" s="228">
        <v>0</v>
      </c>
      <c r="F71" s="67"/>
      <c r="G71" s="67"/>
      <c r="H71" s="67"/>
      <c r="I71" s="67"/>
    </row>
    <row r="72" spans="1:9" s="80" customFormat="1" ht="15" customHeight="1" x14ac:dyDescent="0.2">
      <c r="A72" s="175"/>
      <c r="B72" s="204" t="s">
        <v>361</v>
      </c>
      <c r="C72" s="205">
        <v>1</v>
      </c>
      <c r="D72" s="228">
        <v>0</v>
      </c>
      <c r="F72" s="67"/>
      <c r="G72" s="67"/>
      <c r="H72" s="67"/>
      <c r="I72" s="67"/>
    </row>
    <row r="73" spans="1:9" s="80" customFormat="1" ht="15" customHeight="1" thickBot="1" x14ac:dyDescent="0.25">
      <c r="A73" s="188"/>
      <c r="B73" s="204" t="s">
        <v>843</v>
      </c>
      <c r="C73" s="205">
        <v>1</v>
      </c>
      <c r="D73" s="228">
        <v>0</v>
      </c>
      <c r="F73" s="67"/>
      <c r="G73" s="67"/>
      <c r="H73" s="67"/>
      <c r="I73" s="67"/>
    </row>
    <row r="74" spans="1:9" s="80" customFormat="1" ht="15" customHeight="1" x14ac:dyDescent="0.2">
      <c r="A74" s="178"/>
      <c r="B74" s="217"/>
      <c r="C74" s="218"/>
      <c r="D74" s="219"/>
      <c r="F74" s="67"/>
      <c r="G74" s="67"/>
      <c r="H74" s="67"/>
      <c r="I74" s="67"/>
    </row>
    <row r="75" spans="1:9" s="80" customFormat="1" ht="15" customHeight="1" x14ac:dyDescent="0.2">
      <c r="A75" s="220">
        <f>COUNT(C6:C73)</f>
        <v>68</v>
      </c>
      <c r="B75" s="29" t="s">
        <v>60</v>
      </c>
      <c r="C75" s="199" t="s">
        <v>299</v>
      </c>
      <c r="D75" s="221">
        <f>SUM(D6:D73)</f>
        <v>201</v>
      </c>
      <c r="F75" s="67"/>
      <c r="G75" s="67"/>
      <c r="H75" s="67"/>
      <c r="I75" s="67"/>
    </row>
    <row r="76" spans="1:9" s="80" customFormat="1" ht="15" customHeight="1" x14ac:dyDescent="0.2">
      <c r="A76" s="265">
        <f>SUM(C6:C73)/A75</f>
        <v>17.573529411764707</v>
      </c>
      <c r="B76" s="216" t="s">
        <v>846</v>
      </c>
      <c r="C76" s="199"/>
      <c r="D76" s="221"/>
      <c r="F76" s="67"/>
      <c r="G76" s="67"/>
      <c r="H76" s="67"/>
      <c r="I76" s="67"/>
    </row>
    <row r="77" spans="1:9" s="80" customFormat="1" ht="15" customHeight="1" thickBot="1" x14ac:dyDescent="0.25">
      <c r="A77" s="196"/>
      <c r="B77" s="197"/>
      <c r="C77" s="17"/>
      <c r="D77" s="198"/>
      <c r="F77" s="67"/>
      <c r="G77" s="67"/>
      <c r="H77" s="67"/>
      <c r="I77" s="67"/>
    </row>
    <row r="78" spans="1:9" s="80" customFormat="1" ht="15" customHeight="1" x14ac:dyDescent="0.2">
      <c r="A78" s="215"/>
      <c r="B78" s="216"/>
      <c r="C78" s="199"/>
      <c r="D78" s="200"/>
      <c r="F78" s="67"/>
      <c r="G78" s="67"/>
      <c r="H78" s="67"/>
      <c r="I78" s="67"/>
    </row>
    <row r="79" spans="1:9" s="80" customFormat="1" ht="15" customHeight="1" x14ac:dyDescent="0.2">
      <c r="A79" s="215"/>
      <c r="B79" s="216"/>
      <c r="C79" s="199"/>
      <c r="D79" s="200"/>
      <c r="F79" s="67"/>
      <c r="G79" s="67"/>
      <c r="H79" s="67"/>
      <c r="I79" s="67"/>
    </row>
    <row r="80" spans="1:9" s="80" customFormat="1" ht="12.2" customHeight="1" x14ac:dyDescent="0.2">
      <c r="A80" s="183"/>
      <c r="B80" s="266"/>
      <c r="C80" s="199"/>
      <c r="D80" s="200"/>
      <c r="F80" s="67"/>
      <c r="G80" s="67"/>
      <c r="H80" s="67"/>
      <c r="I80" s="67"/>
    </row>
    <row r="82" spans="2:9" s="80" customFormat="1" x14ac:dyDescent="0.2">
      <c r="B82" s="40"/>
      <c r="F82" s="67"/>
      <c r="G82" s="67"/>
      <c r="H82" s="67"/>
      <c r="I82" s="67"/>
    </row>
  </sheetData>
  <sortState xmlns:xlrd2="http://schemas.microsoft.com/office/spreadsheetml/2017/richdata2" ref="B6:D73">
    <sortCondition descending="1" ref="C6:C73"/>
    <sortCondition descending="1" ref="D6:D73"/>
    <sortCondition ref="B6:B73"/>
  </sortState>
  <mergeCells count="1">
    <mergeCell ref="A3:D3"/>
  </mergeCells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00" r:id="rId1"/>
  <headerFooter alignWithMargins="0">
    <oddFooter>&amp;A&amp;RSeite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6938-069B-498A-A229-C6A2E60E4C4D}">
  <dimension ref="A1:I64"/>
  <sheetViews>
    <sheetView tabSelected="1" topLeftCell="A25" zoomScale="90" zoomScaleNormal="90" zoomScalePageLayoutView="75" workbookViewId="0">
      <selection activeCell="G26" sqref="G26"/>
    </sheetView>
  </sheetViews>
  <sheetFormatPr baseColWidth="10" defaultRowHeight="15" x14ac:dyDescent="0.2"/>
  <cols>
    <col min="1" max="1" width="10.85546875" style="80" customWidth="1"/>
    <col min="2" max="2" width="33.7109375" style="40" customWidth="1"/>
    <col min="3" max="3" width="16.5703125" style="80" customWidth="1"/>
    <col min="4" max="4" width="16.85546875" style="80" customWidth="1"/>
    <col min="5" max="5" width="24.42578125" style="80" customWidth="1"/>
    <col min="6" max="6" width="9.7109375" style="67" customWidth="1"/>
    <col min="7" max="7" width="28.7109375" style="67" customWidth="1"/>
    <col min="8" max="9" width="12.7109375" style="67" customWidth="1"/>
    <col min="10" max="16384" width="11.42578125" style="67"/>
  </cols>
  <sheetData>
    <row r="1" spans="1:6" s="137" customFormat="1" ht="21" customHeight="1" x14ac:dyDescent="0.3">
      <c r="A1" s="256" t="s">
        <v>0</v>
      </c>
      <c r="B1" s="257"/>
      <c r="C1" s="258"/>
      <c r="D1" s="259">
        <v>46187</v>
      </c>
    </row>
    <row r="2" spans="1:6" s="183" customFormat="1" ht="21" customHeight="1" x14ac:dyDescent="0.2">
      <c r="A2" s="80"/>
      <c r="B2" s="80"/>
      <c r="C2" s="80"/>
      <c r="D2" s="80"/>
      <c r="E2" s="80"/>
    </row>
    <row r="3" spans="1:6" s="148" customFormat="1" ht="21" customHeight="1" x14ac:dyDescent="0.2">
      <c r="A3" s="282" t="s">
        <v>902</v>
      </c>
      <c r="B3" s="286"/>
      <c r="C3" s="286"/>
      <c r="D3" s="286"/>
      <c r="E3" s="173"/>
      <c r="F3" s="173"/>
    </row>
    <row r="4" spans="1:6" ht="21" customHeight="1" thickBot="1" x14ac:dyDescent="0.3">
      <c r="A4" s="73"/>
      <c r="B4" s="43"/>
      <c r="C4" s="74"/>
      <c r="D4" s="67"/>
      <c r="E4" s="67"/>
    </row>
    <row r="5" spans="1:6" s="43" customFormat="1" ht="21" customHeight="1" thickBot="1" x14ac:dyDescent="0.3">
      <c r="A5" s="223" t="s">
        <v>5</v>
      </c>
      <c r="B5" s="224" t="s">
        <v>6</v>
      </c>
      <c r="C5" s="224" t="s">
        <v>2</v>
      </c>
      <c r="D5" s="225" t="s">
        <v>4</v>
      </c>
      <c r="E5" s="114"/>
    </row>
    <row r="6" spans="1:6" ht="15" customHeight="1" x14ac:dyDescent="0.2">
      <c r="A6" s="175" t="s">
        <v>9</v>
      </c>
      <c r="B6" s="169" t="s">
        <v>585</v>
      </c>
      <c r="C6" s="170">
        <v>44</v>
      </c>
      <c r="D6" s="171">
        <v>3</v>
      </c>
      <c r="E6" s="173"/>
    </row>
    <row r="7" spans="1:6" ht="15" customHeight="1" x14ac:dyDescent="0.2">
      <c r="A7" s="175" t="s">
        <v>433</v>
      </c>
      <c r="B7" s="168" t="s">
        <v>616</v>
      </c>
      <c r="C7" s="166">
        <v>40</v>
      </c>
      <c r="D7" s="167">
        <v>26</v>
      </c>
      <c r="E7" s="173"/>
    </row>
    <row r="8" spans="1:6" ht="15" customHeight="1" x14ac:dyDescent="0.2">
      <c r="A8" s="175" t="s">
        <v>434</v>
      </c>
      <c r="B8" s="168" t="s">
        <v>782</v>
      </c>
      <c r="C8" s="166">
        <v>37</v>
      </c>
      <c r="D8" s="167">
        <v>0</v>
      </c>
      <c r="E8" s="173"/>
    </row>
    <row r="9" spans="1:6" ht="15" customHeight="1" x14ac:dyDescent="0.2">
      <c r="A9" s="175" t="s">
        <v>435</v>
      </c>
      <c r="B9" s="168" t="s">
        <v>379</v>
      </c>
      <c r="C9" s="166">
        <v>36</v>
      </c>
      <c r="D9" s="167">
        <v>19</v>
      </c>
      <c r="E9" s="173"/>
    </row>
    <row r="10" spans="1:6" ht="15" customHeight="1" x14ac:dyDescent="0.2">
      <c r="A10" s="175"/>
      <c r="B10" s="168" t="s">
        <v>711</v>
      </c>
      <c r="C10" s="166">
        <v>36</v>
      </c>
      <c r="D10" s="167">
        <v>6</v>
      </c>
      <c r="E10" s="173"/>
    </row>
    <row r="11" spans="1:6" ht="15" customHeight="1" x14ac:dyDescent="0.2">
      <c r="A11" s="175"/>
      <c r="B11" s="168" t="s">
        <v>609</v>
      </c>
      <c r="C11" s="166">
        <v>36</v>
      </c>
      <c r="D11" s="167">
        <v>3</v>
      </c>
      <c r="E11" s="173"/>
    </row>
    <row r="12" spans="1:6" ht="15" customHeight="1" x14ac:dyDescent="0.2">
      <c r="A12" s="175"/>
      <c r="B12" s="168" t="s">
        <v>830</v>
      </c>
      <c r="C12" s="166">
        <v>36</v>
      </c>
      <c r="D12" s="167">
        <v>3</v>
      </c>
      <c r="E12" s="173"/>
    </row>
    <row r="13" spans="1:6" ht="15" customHeight="1" x14ac:dyDescent="0.2">
      <c r="A13" s="175" t="s">
        <v>476</v>
      </c>
      <c r="B13" s="168" t="s">
        <v>835</v>
      </c>
      <c r="C13" s="166">
        <v>35</v>
      </c>
      <c r="D13" s="167">
        <v>10</v>
      </c>
      <c r="E13" s="183"/>
    </row>
    <row r="14" spans="1:6" ht="15" customHeight="1" x14ac:dyDescent="0.2">
      <c r="A14" s="175" t="s">
        <v>502</v>
      </c>
      <c r="B14" s="168" t="s">
        <v>786</v>
      </c>
      <c r="C14" s="166">
        <v>33</v>
      </c>
      <c r="D14" s="167">
        <v>4</v>
      </c>
      <c r="E14" s="173"/>
    </row>
    <row r="15" spans="1:6" ht="15" customHeight="1" x14ac:dyDescent="0.2">
      <c r="A15" s="175"/>
      <c r="B15" s="168" t="s">
        <v>714</v>
      </c>
      <c r="C15" s="166">
        <v>33</v>
      </c>
      <c r="D15" s="167">
        <v>3</v>
      </c>
      <c r="E15" s="173"/>
    </row>
    <row r="16" spans="1:6" ht="15" customHeight="1" x14ac:dyDescent="0.2">
      <c r="A16" s="175" t="s">
        <v>438</v>
      </c>
      <c r="B16" s="168" t="s">
        <v>708</v>
      </c>
      <c r="C16" s="166">
        <v>32</v>
      </c>
      <c r="D16" s="167">
        <v>3</v>
      </c>
      <c r="E16" s="173"/>
    </row>
    <row r="17" spans="1:5" ht="15" customHeight="1" x14ac:dyDescent="0.2">
      <c r="A17" s="175"/>
      <c r="B17" s="168" t="s">
        <v>618</v>
      </c>
      <c r="C17" s="166">
        <v>32</v>
      </c>
      <c r="D17" s="167">
        <v>0</v>
      </c>
      <c r="E17" s="173"/>
    </row>
    <row r="18" spans="1:5" ht="15" customHeight="1" x14ac:dyDescent="0.2">
      <c r="A18" s="175"/>
      <c r="B18" s="168" t="s">
        <v>589</v>
      </c>
      <c r="C18" s="166">
        <v>32</v>
      </c>
      <c r="D18" s="167">
        <v>0</v>
      </c>
      <c r="E18" s="173"/>
    </row>
    <row r="19" spans="1:5" ht="15" customHeight="1" x14ac:dyDescent="0.2">
      <c r="A19" s="175" t="s">
        <v>440</v>
      </c>
      <c r="B19" s="168" t="s">
        <v>675</v>
      </c>
      <c r="C19" s="166">
        <v>31</v>
      </c>
      <c r="D19" s="167">
        <v>15</v>
      </c>
      <c r="E19" s="173"/>
    </row>
    <row r="20" spans="1:5" ht="15" customHeight="1" x14ac:dyDescent="0.2">
      <c r="A20" s="175"/>
      <c r="B20" s="168" t="s">
        <v>610</v>
      </c>
      <c r="C20" s="166">
        <v>31</v>
      </c>
      <c r="D20" s="167">
        <v>5</v>
      </c>
      <c r="E20" s="173"/>
    </row>
    <row r="21" spans="1:5" ht="15" customHeight="1" x14ac:dyDescent="0.2">
      <c r="A21" s="175"/>
      <c r="B21" s="168" t="s">
        <v>839</v>
      </c>
      <c r="C21" s="166">
        <v>31</v>
      </c>
      <c r="D21" s="167">
        <v>1</v>
      </c>
    </row>
    <row r="22" spans="1:5" ht="15" customHeight="1" x14ac:dyDescent="0.2">
      <c r="A22" s="175"/>
      <c r="B22" s="168" t="s">
        <v>686</v>
      </c>
      <c r="C22" s="166">
        <v>31</v>
      </c>
      <c r="D22" s="167">
        <v>0</v>
      </c>
      <c r="E22" s="173"/>
    </row>
    <row r="23" spans="1:5" ht="15" customHeight="1" x14ac:dyDescent="0.2">
      <c r="A23" s="175" t="s">
        <v>479</v>
      </c>
      <c r="B23" s="168" t="s">
        <v>788</v>
      </c>
      <c r="C23" s="166">
        <v>30</v>
      </c>
      <c r="D23" s="167">
        <v>17</v>
      </c>
      <c r="E23" s="173"/>
    </row>
    <row r="24" spans="1:5" ht="15" customHeight="1" x14ac:dyDescent="0.2">
      <c r="A24" s="175" t="s">
        <v>444</v>
      </c>
      <c r="B24" s="168" t="s">
        <v>688</v>
      </c>
      <c r="C24" s="166">
        <v>28</v>
      </c>
      <c r="D24" s="167">
        <v>2</v>
      </c>
      <c r="E24" s="173"/>
    </row>
    <row r="25" spans="1:5" ht="15" customHeight="1" x14ac:dyDescent="0.2">
      <c r="A25" s="175" t="s">
        <v>445</v>
      </c>
      <c r="B25" s="168" t="s">
        <v>617</v>
      </c>
      <c r="C25" s="166">
        <v>26</v>
      </c>
      <c r="D25" s="167">
        <v>3</v>
      </c>
      <c r="E25" s="173"/>
    </row>
    <row r="26" spans="1:5" ht="15" customHeight="1" x14ac:dyDescent="0.2">
      <c r="A26" s="175" t="s">
        <v>480</v>
      </c>
      <c r="B26" s="168" t="s">
        <v>784</v>
      </c>
      <c r="C26" s="166">
        <v>25</v>
      </c>
      <c r="D26" s="167">
        <v>8</v>
      </c>
      <c r="E26" s="173"/>
    </row>
    <row r="27" spans="1:5" ht="15" customHeight="1" x14ac:dyDescent="0.2">
      <c r="A27" s="175"/>
      <c r="B27" s="168" t="s">
        <v>825</v>
      </c>
      <c r="C27" s="166">
        <v>25</v>
      </c>
      <c r="D27" s="167">
        <v>3</v>
      </c>
      <c r="E27" s="173"/>
    </row>
    <row r="28" spans="1:5" ht="15" customHeight="1" x14ac:dyDescent="0.2">
      <c r="A28" s="175" t="s">
        <v>447</v>
      </c>
      <c r="B28" s="168" t="s">
        <v>832</v>
      </c>
      <c r="C28" s="166">
        <v>22</v>
      </c>
      <c r="D28" s="167">
        <v>3</v>
      </c>
      <c r="E28" s="173"/>
    </row>
    <row r="29" spans="1:5" ht="15" customHeight="1" x14ac:dyDescent="0.2">
      <c r="A29" s="175" t="s">
        <v>481</v>
      </c>
      <c r="B29" s="168" t="s">
        <v>709</v>
      </c>
      <c r="C29" s="166">
        <v>21</v>
      </c>
      <c r="D29" s="167">
        <v>1</v>
      </c>
    </row>
    <row r="30" spans="1:5" ht="15" customHeight="1" x14ac:dyDescent="0.2">
      <c r="A30" s="175" t="s">
        <v>482</v>
      </c>
      <c r="B30" s="168" t="s">
        <v>781</v>
      </c>
      <c r="C30" s="166">
        <v>20</v>
      </c>
      <c r="D30" s="167">
        <v>0</v>
      </c>
      <c r="E30" s="173"/>
    </row>
    <row r="31" spans="1:5" ht="15" customHeight="1" x14ac:dyDescent="0.2">
      <c r="A31" s="175" t="s">
        <v>448</v>
      </c>
      <c r="B31" s="168" t="s">
        <v>785</v>
      </c>
      <c r="C31" s="166">
        <v>18</v>
      </c>
      <c r="D31" s="167">
        <v>0</v>
      </c>
      <c r="E31" s="173"/>
    </row>
    <row r="32" spans="1:5" ht="15" customHeight="1" x14ac:dyDescent="0.2">
      <c r="A32" s="175" t="s">
        <v>449</v>
      </c>
      <c r="B32" s="168" t="s">
        <v>836</v>
      </c>
      <c r="C32" s="166">
        <v>16</v>
      </c>
      <c r="D32" s="167">
        <v>10</v>
      </c>
      <c r="E32" s="173"/>
    </row>
    <row r="33" spans="1:5" ht="15" customHeight="1" x14ac:dyDescent="0.2">
      <c r="A33" s="175" t="s">
        <v>450</v>
      </c>
      <c r="B33" s="168" t="s">
        <v>352</v>
      </c>
      <c r="C33" s="166">
        <v>15</v>
      </c>
      <c r="D33" s="167">
        <v>6</v>
      </c>
    </row>
    <row r="34" spans="1:5" ht="15" customHeight="1" x14ac:dyDescent="0.2">
      <c r="A34" s="175"/>
      <c r="B34" s="168" t="s">
        <v>677</v>
      </c>
      <c r="C34" s="166">
        <v>15</v>
      </c>
      <c r="D34" s="167">
        <v>5</v>
      </c>
      <c r="E34" s="173"/>
    </row>
    <row r="35" spans="1:5" ht="15" customHeight="1" x14ac:dyDescent="0.2">
      <c r="A35" s="175"/>
      <c r="B35" s="168" t="s">
        <v>560</v>
      </c>
      <c r="C35" s="166">
        <v>15</v>
      </c>
      <c r="D35" s="167">
        <v>2</v>
      </c>
      <c r="E35" s="173"/>
    </row>
    <row r="36" spans="1:5" ht="15" customHeight="1" x14ac:dyDescent="0.2">
      <c r="A36" s="175"/>
      <c r="B36" s="168" t="s">
        <v>712</v>
      </c>
      <c r="C36" s="166">
        <v>15</v>
      </c>
      <c r="D36" s="167">
        <v>1</v>
      </c>
      <c r="E36" s="173"/>
    </row>
    <row r="37" spans="1:5" ht="15" customHeight="1" x14ac:dyDescent="0.2">
      <c r="A37" s="175" t="s">
        <v>483</v>
      </c>
      <c r="B37" s="168" t="s">
        <v>349</v>
      </c>
      <c r="C37" s="166">
        <v>14</v>
      </c>
      <c r="D37" s="167">
        <v>6</v>
      </c>
      <c r="E37" s="173"/>
    </row>
    <row r="38" spans="1:5" ht="15" customHeight="1" x14ac:dyDescent="0.2">
      <c r="A38" s="175"/>
      <c r="B38" s="168" t="s">
        <v>393</v>
      </c>
      <c r="C38" s="166">
        <v>14</v>
      </c>
      <c r="D38" s="167">
        <v>3</v>
      </c>
      <c r="E38" s="173"/>
    </row>
    <row r="39" spans="1:5" ht="15" customHeight="1" x14ac:dyDescent="0.2">
      <c r="A39" s="175" t="s">
        <v>455</v>
      </c>
      <c r="B39" s="168" t="s">
        <v>903</v>
      </c>
      <c r="C39" s="166">
        <v>11</v>
      </c>
      <c r="D39" s="167">
        <v>2</v>
      </c>
      <c r="E39" s="173"/>
    </row>
    <row r="40" spans="1:5" ht="15" customHeight="1" x14ac:dyDescent="0.2">
      <c r="A40" s="175"/>
      <c r="B40" s="168" t="s">
        <v>838</v>
      </c>
      <c r="C40" s="166">
        <v>11</v>
      </c>
      <c r="D40" s="167">
        <v>1</v>
      </c>
      <c r="E40" s="173"/>
    </row>
    <row r="41" spans="1:5" ht="15" customHeight="1" x14ac:dyDescent="0.2">
      <c r="A41" s="175" t="s">
        <v>485</v>
      </c>
      <c r="B41" s="168" t="s">
        <v>364</v>
      </c>
      <c r="C41" s="166">
        <v>9</v>
      </c>
      <c r="D41" s="167">
        <v>12</v>
      </c>
      <c r="E41" s="173"/>
    </row>
    <row r="42" spans="1:5" ht="15" customHeight="1" x14ac:dyDescent="0.2">
      <c r="A42" s="175" t="s">
        <v>486</v>
      </c>
      <c r="B42" s="168" t="s">
        <v>421</v>
      </c>
      <c r="C42" s="166">
        <v>8</v>
      </c>
      <c r="D42" s="167">
        <v>1</v>
      </c>
    </row>
    <row r="43" spans="1:5" ht="15" customHeight="1" x14ac:dyDescent="0.2">
      <c r="A43" s="175" t="s">
        <v>456</v>
      </c>
      <c r="B43" s="168" t="s">
        <v>360</v>
      </c>
      <c r="C43" s="166">
        <v>7</v>
      </c>
      <c r="D43" s="167">
        <v>2</v>
      </c>
      <c r="E43" s="183"/>
    </row>
    <row r="44" spans="1:5" ht="15" customHeight="1" x14ac:dyDescent="0.2">
      <c r="A44" s="175" t="s">
        <v>457</v>
      </c>
      <c r="B44" s="168" t="s">
        <v>840</v>
      </c>
      <c r="C44" s="166">
        <v>6</v>
      </c>
      <c r="D44" s="167">
        <v>2</v>
      </c>
    </row>
    <row r="45" spans="1:5" ht="15" customHeight="1" x14ac:dyDescent="0.2">
      <c r="A45" s="175" t="s">
        <v>487</v>
      </c>
      <c r="B45" s="168" t="s">
        <v>644</v>
      </c>
      <c r="C45" s="166">
        <v>5</v>
      </c>
      <c r="D45" s="167">
        <v>0</v>
      </c>
    </row>
    <row r="46" spans="1:5" ht="15" customHeight="1" x14ac:dyDescent="0.2">
      <c r="A46" s="175" t="s">
        <v>458</v>
      </c>
      <c r="B46" s="168" t="s">
        <v>787</v>
      </c>
      <c r="C46" s="166">
        <v>4</v>
      </c>
      <c r="D46" s="167">
        <v>0</v>
      </c>
    </row>
    <row r="47" spans="1:5" ht="15" customHeight="1" x14ac:dyDescent="0.2">
      <c r="A47" s="175" t="s">
        <v>503</v>
      </c>
      <c r="B47" s="168" t="s">
        <v>615</v>
      </c>
      <c r="C47" s="166">
        <v>3</v>
      </c>
      <c r="D47" s="167">
        <v>1</v>
      </c>
    </row>
    <row r="48" spans="1:5" ht="15" customHeight="1" x14ac:dyDescent="0.2">
      <c r="A48" s="175" t="s">
        <v>459</v>
      </c>
      <c r="B48" s="168" t="s">
        <v>607</v>
      </c>
      <c r="C48" s="166">
        <v>3</v>
      </c>
      <c r="D48" s="167">
        <v>0</v>
      </c>
      <c r="E48" s="173"/>
    </row>
    <row r="49" spans="1:9" ht="15" customHeight="1" x14ac:dyDescent="0.2">
      <c r="A49" s="175"/>
      <c r="B49" s="168" t="s">
        <v>904</v>
      </c>
      <c r="C49" s="166">
        <v>2</v>
      </c>
      <c r="D49" s="167">
        <v>0</v>
      </c>
      <c r="E49" s="173"/>
    </row>
    <row r="50" spans="1:9" s="80" customFormat="1" ht="15" customHeight="1" x14ac:dyDescent="0.2">
      <c r="A50" s="175" t="s">
        <v>488</v>
      </c>
      <c r="B50" s="168" t="s">
        <v>376</v>
      </c>
      <c r="C50" s="166">
        <v>1</v>
      </c>
      <c r="D50" s="167">
        <v>0</v>
      </c>
      <c r="F50" s="67"/>
      <c r="G50" s="67"/>
      <c r="H50" s="67"/>
      <c r="I50" s="67"/>
    </row>
    <row r="51" spans="1:9" s="80" customFormat="1" ht="15" customHeight="1" x14ac:dyDescent="0.2">
      <c r="A51" s="175" t="s">
        <v>461</v>
      </c>
      <c r="B51" s="168" t="s">
        <v>611</v>
      </c>
      <c r="C51" s="166">
        <v>1</v>
      </c>
      <c r="D51" s="167">
        <v>0</v>
      </c>
      <c r="F51" s="67"/>
      <c r="G51" s="67"/>
      <c r="H51" s="67"/>
      <c r="I51" s="67"/>
    </row>
    <row r="52" spans="1:9" s="80" customFormat="1" ht="15" customHeight="1" x14ac:dyDescent="0.2">
      <c r="A52" s="175"/>
      <c r="B52" s="168" t="s">
        <v>400</v>
      </c>
      <c r="C52" s="166">
        <v>1</v>
      </c>
      <c r="D52" s="167">
        <v>0</v>
      </c>
      <c r="F52" s="67"/>
      <c r="G52" s="67"/>
      <c r="H52" s="67"/>
      <c r="I52" s="67"/>
    </row>
    <row r="53" spans="1:9" s="80" customFormat="1" ht="15" customHeight="1" x14ac:dyDescent="0.2">
      <c r="A53" s="175"/>
      <c r="B53" s="168" t="s">
        <v>841</v>
      </c>
      <c r="C53" s="166">
        <v>1</v>
      </c>
      <c r="D53" s="167">
        <v>0</v>
      </c>
      <c r="F53" s="67"/>
      <c r="G53" s="67"/>
      <c r="H53" s="67"/>
      <c r="I53" s="67"/>
    </row>
    <row r="54" spans="1:9" s="80" customFormat="1" ht="15" customHeight="1" x14ac:dyDescent="0.2">
      <c r="A54" s="175"/>
      <c r="B54" s="168" t="s">
        <v>388</v>
      </c>
      <c r="C54" s="166">
        <v>1</v>
      </c>
      <c r="D54" s="167">
        <v>0</v>
      </c>
      <c r="F54" s="67"/>
      <c r="G54" s="67"/>
      <c r="H54" s="67"/>
      <c r="I54" s="67"/>
    </row>
    <row r="55" spans="1:9" s="80" customFormat="1" ht="15" customHeight="1" thickBot="1" x14ac:dyDescent="0.25">
      <c r="A55" s="188"/>
      <c r="B55" s="204"/>
      <c r="C55" s="205"/>
      <c r="D55" s="228"/>
      <c r="F55" s="67"/>
      <c r="G55" s="67"/>
      <c r="H55" s="67"/>
      <c r="I55" s="67"/>
    </row>
    <row r="56" spans="1:9" s="80" customFormat="1" ht="15" customHeight="1" x14ac:dyDescent="0.2">
      <c r="A56" s="178"/>
      <c r="B56" s="217"/>
      <c r="C56" s="218"/>
      <c r="D56" s="219"/>
      <c r="F56" s="67"/>
      <c r="G56" s="67"/>
      <c r="H56" s="67"/>
      <c r="I56" s="67"/>
    </row>
    <row r="57" spans="1:9" s="80" customFormat="1" ht="15" customHeight="1" x14ac:dyDescent="0.2">
      <c r="A57" s="220">
        <f>COUNT(C6:C55)</f>
        <v>49</v>
      </c>
      <c r="B57" s="29" t="s">
        <v>60</v>
      </c>
      <c r="C57" s="199" t="s">
        <v>299</v>
      </c>
      <c r="D57" s="221">
        <f>SUM(D6:D55)</f>
        <v>192</v>
      </c>
      <c r="F57" s="67"/>
      <c r="G57" s="67"/>
      <c r="H57" s="67"/>
      <c r="I57" s="67"/>
    </row>
    <row r="58" spans="1:9" s="80" customFormat="1" ht="15" customHeight="1" x14ac:dyDescent="0.2">
      <c r="A58" s="265">
        <f>SUM(C6:C55)/A57</f>
        <v>19.979591836734695</v>
      </c>
      <c r="B58" s="216" t="s">
        <v>846</v>
      </c>
      <c r="C58" s="199"/>
      <c r="D58" s="221"/>
      <c r="F58" s="67"/>
      <c r="G58" s="67"/>
      <c r="H58" s="67"/>
      <c r="I58" s="67"/>
    </row>
    <row r="59" spans="1:9" s="80" customFormat="1" ht="15" customHeight="1" thickBot="1" x14ac:dyDescent="0.25">
      <c r="A59" s="196"/>
      <c r="B59" s="197"/>
      <c r="C59" s="17"/>
      <c r="D59" s="198"/>
      <c r="F59" s="67"/>
      <c r="G59" s="67"/>
      <c r="H59" s="67"/>
      <c r="I59" s="67"/>
    </row>
    <row r="60" spans="1:9" s="80" customFormat="1" ht="15" customHeight="1" x14ac:dyDescent="0.2">
      <c r="A60" s="215"/>
      <c r="B60" s="216"/>
      <c r="C60" s="199"/>
      <c r="D60" s="200"/>
      <c r="F60" s="67"/>
      <c r="G60" s="67"/>
      <c r="H60" s="67"/>
      <c r="I60" s="67"/>
    </row>
    <row r="61" spans="1:9" s="80" customFormat="1" ht="15" customHeight="1" x14ac:dyDescent="0.2">
      <c r="A61" s="215"/>
      <c r="B61" s="216"/>
      <c r="C61" s="199"/>
      <c r="D61" s="200"/>
      <c r="F61" s="67"/>
      <c r="G61" s="67"/>
      <c r="H61" s="67"/>
      <c r="I61" s="67"/>
    </row>
    <row r="62" spans="1:9" s="80" customFormat="1" ht="12.2" customHeight="1" x14ac:dyDescent="0.2">
      <c r="A62" s="183"/>
      <c r="B62" s="266"/>
      <c r="C62" s="199"/>
      <c r="D62" s="200"/>
      <c r="F62" s="67"/>
      <c r="G62" s="67"/>
      <c r="H62" s="67"/>
      <c r="I62" s="67"/>
    </row>
    <row r="64" spans="1:9" s="80" customFormat="1" x14ac:dyDescent="0.2">
      <c r="B64" s="40"/>
      <c r="F64" s="67"/>
      <c r="G64" s="67"/>
      <c r="H64" s="67"/>
      <c r="I64" s="67"/>
    </row>
  </sheetData>
  <sortState xmlns:xlrd2="http://schemas.microsoft.com/office/spreadsheetml/2017/richdata2" ref="A6:E54">
    <sortCondition descending="1" ref="C6:C54"/>
    <sortCondition descending="1" ref="D6:D54"/>
    <sortCondition ref="B6:B54"/>
  </sortState>
  <mergeCells count="1">
    <mergeCell ref="A3:D3"/>
  </mergeCells>
  <phoneticPr fontId="22" type="noConversion"/>
  <printOptions horizontalCentered="1"/>
  <pageMargins left="0.78740157480314965" right="0.78740157480314965" top="0.78740157480314965" bottom="0.59055118110236227" header="0.27559055118110237" footer="0.27559055118110237"/>
  <pageSetup paperSize="9" orientation="portrait" horizontalDpi="4294967294" verticalDpi="300" r:id="rId1"/>
  <headerFooter alignWithMargins="0">
    <oddFooter>&amp;A&amp;RSeite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B392-9DC2-4FE8-ADB9-B7697B0C3B7D}">
  <dimension ref="A1"/>
  <sheetViews>
    <sheetView workbookViewId="0">
      <selection activeCell="L22" sqref="L22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"/>
  <sheetViews>
    <sheetView topLeftCell="A2" workbookViewId="0">
      <pane ySplit="5" topLeftCell="A36" activePane="bottomLeft" state="frozen"/>
      <selection activeCell="A2" sqref="A2"/>
      <selection pane="bottomLeft" activeCell="B49" sqref="B49"/>
    </sheetView>
  </sheetViews>
  <sheetFormatPr baseColWidth="10" defaultRowHeight="12.75" x14ac:dyDescent="0.2"/>
  <cols>
    <col min="1" max="1" width="7.7109375" customWidth="1"/>
    <col min="2" max="2" width="22.7109375" customWidth="1"/>
    <col min="3" max="3" width="12.5703125" customWidth="1"/>
    <col min="4" max="6" width="12.7109375" customWidth="1"/>
  </cols>
  <sheetData>
    <row r="1" spans="1:4" s="2" customFormat="1" ht="18" x14ac:dyDescent="0.25">
      <c r="A1" s="1" t="s">
        <v>0</v>
      </c>
    </row>
    <row r="2" spans="1:4" s="2" customFormat="1" ht="18" x14ac:dyDescent="0.25">
      <c r="A2" s="1" t="s">
        <v>244</v>
      </c>
      <c r="B2" s="1"/>
    </row>
    <row r="3" spans="1:4" ht="18" x14ac:dyDescent="0.25">
      <c r="A3" s="11"/>
      <c r="B3" s="47" t="s">
        <v>2</v>
      </c>
      <c r="C3" s="9" t="s">
        <v>3</v>
      </c>
      <c r="D3" s="52">
        <v>36693</v>
      </c>
    </row>
    <row r="4" spans="1:4" ht="13.5" thickBot="1" x14ac:dyDescent="0.25">
      <c r="A4" s="11"/>
      <c r="B4" s="11"/>
      <c r="D4" s="12"/>
    </row>
    <row r="5" spans="1:4" x14ac:dyDescent="0.2">
      <c r="A5" s="57"/>
      <c r="B5" s="58"/>
      <c r="C5" s="59" t="s">
        <v>2</v>
      </c>
      <c r="D5" s="60" t="s">
        <v>4</v>
      </c>
    </row>
    <row r="6" spans="1:4" x14ac:dyDescent="0.2">
      <c r="A6" s="61" t="s">
        <v>5</v>
      </c>
      <c r="B6" s="54" t="s">
        <v>6</v>
      </c>
      <c r="C6" s="53" t="s">
        <v>245</v>
      </c>
      <c r="D6" s="62" t="s">
        <v>245</v>
      </c>
    </row>
    <row r="7" spans="1:4" x14ac:dyDescent="0.2">
      <c r="A7" s="61"/>
      <c r="B7" s="54"/>
      <c r="C7" s="53"/>
      <c r="D7" s="62"/>
    </row>
    <row r="8" spans="1:4" ht="15.75" x14ac:dyDescent="0.2">
      <c r="A8" s="32" t="s">
        <v>9</v>
      </c>
      <c r="B8" s="19" t="s">
        <v>11</v>
      </c>
      <c r="C8" s="19">
        <v>40</v>
      </c>
      <c r="D8" s="33">
        <v>7</v>
      </c>
    </row>
    <row r="9" spans="1:4" ht="15.75" x14ac:dyDescent="0.2">
      <c r="A9" s="34" t="str">
        <f>IF(C9&lt;C8,"2.","")</f>
        <v/>
      </c>
      <c r="B9" s="19" t="s">
        <v>25</v>
      </c>
      <c r="C9" s="19">
        <v>40</v>
      </c>
      <c r="D9" s="33">
        <v>3</v>
      </c>
    </row>
    <row r="10" spans="1:4" s="67" customFormat="1" x14ac:dyDescent="0.2">
      <c r="A10" s="34" t="str">
        <f>IF(C10&lt;C9,"3.","")</f>
        <v>3.</v>
      </c>
      <c r="B10" s="20" t="s">
        <v>21</v>
      </c>
      <c r="C10" s="20">
        <v>37</v>
      </c>
      <c r="D10" s="35">
        <v>0</v>
      </c>
    </row>
    <row r="11" spans="1:4" x14ac:dyDescent="0.2">
      <c r="A11" s="34" t="str">
        <f>IF(C11&lt;C10,"4.","")</f>
        <v>4.</v>
      </c>
      <c r="B11" s="20" t="s">
        <v>246</v>
      </c>
      <c r="C11" s="20">
        <v>36</v>
      </c>
      <c r="D11" s="35">
        <v>9</v>
      </c>
    </row>
    <row r="12" spans="1:4" ht="12.75" customHeight="1" x14ac:dyDescent="0.2">
      <c r="A12" s="34" t="str">
        <f>IF(C12&lt;C11,"5.","")</f>
        <v/>
      </c>
      <c r="B12" s="21" t="s">
        <v>243</v>
      </c>
      <c r="C12" s="21">
        <v>36</v>
      </c>
      <c r="D12" s="36">
        <v>4</v>
      </c>
    </row>
    <row r="13" spans="1:4" x14ac:dyDescent="0.2">
      <c r="A13" s="34" t="str">
        <f>IF(C13&lt;C12,"6.","")</f>
        <v>6.</v>
      </c>
      <c r="B13" s="20" t="s">
        <v>26</v>
      </c>
      <c r="C13" s="20">
        <v>34</v>
      </c>
      <c r="D13" s="35">
        <v>4</v>
      </c>
    </row>
    <row r="14" spans="1:4" s="7" customFormat="1" x14ac:dyDescent="0.2">
      <c r="A14" s="34" t="str">
        <f>IF(C14&lt;C13,"7.","")</f>
        <v>7.</v>
      </c>
      <c r="B14" s="20" t="s">
        <v>18</v>
      </c>
      <c r="C14" s="20">
        <v>33</v>
      </c>
      <c r="D14" s="35">
        <v>8</v>
      </c>
    </row>
    <row r="15" spans="1:4" x14ac:dyDescent="0.2">
      <c r="A15" s="34" t="str">
        <f>IF(C15&lt;C14,"8.","")</f>
        <v>8.</v>
      </c>
      <c r="B15" s="20" t="s">
        <v>47</v>
      </c>
      <c r="C15" s="20">
        <v>31</v>
      </c>
      <c r="D15" s="35">
        <v>0</v>
      </c>
    </row>
    <row r="16" spans="1:4" x14ac:dyDescent="0.2">
      <c r="A16" s="34" t="str">
        <f>IF(C16&lt;C15,"9.","")</f>
        <v>9.</v>
      </c>
      <c r="B16" s="20" t="s">
        <v>16</v>
      </c>
      <c r="C16" s="20">
        <v>29</v>
      </c>
      <c r="D16" s="35">
        <v>2</v>
      </c>
    </row>
    <row r="17" spans="1:4" x14ac:dyDescent="0.2">
      <c r="A17" s="34" t="str">
        <f>IF(C17&lt;C16,"10.","")</f>
        <v/>
      </c>
      <c r="B17" s="20" t="s">
        <v>24</v>
      </c>
      <c r="C17" s="20">
        <v>29</v>
      </c>
      <c r="D17" s="35">
        <v>1</v>
      </c>
    </row>
    <row r="18" spans="1:4" x14ac:dyDescent="0.2">
      <c r="A18" s="34" t="str">
        <f>IF(C18&lt;C17,"11.","")</f>
        <v>11.</v>
      </c>
      <c r="B18" s="20" t="s">
        <v>19</v>
      </c>
      <c r="C18" s="20">
        <v>25</v>
      </c>
      <c r="D18" s="35">
        <v>0</v>
      </c>
    </row>
    <row r="19" spans="1:4" x14ac:dyDescent="0.2">
      <c r="A19" s="34" t="str">
        <f>IF(C19&lt;C18,"12.","")</f>
        <v>12.</v>
      </c>
      <c r="B19" s="20" t="s">
        <v>13</v>
      </c>
      <c r="C19" s="20">
        <v>24</v>
      </c>
      <c r="D19" s="35">
        <v>6</v>
      </c>
    </row>
    <row r="20" spans="1:4" x14ac:dyDescent="0.2">
      <c r="A20" s="34" t="str">
        <f>IF(C20&lt;C19,"13.","")</f>
        <v/>
      </c>
      <c r="B20" s="20" t="s">
        <v>251</v>
      </c>
      <c r="C20" s="20">
        <v>24</v>
      </c>
      <c r="D20" s="35">
        <v>5</v>
      </c>
    </row>
    <row r="21" spans="1:4" x14ac:dyDescent="0.2">
      <c r="A21" s="34" t="str">
        <f>IF(C21&lt;C20,"14.","")</f>
        <v>14.</v>
      </c>
      <c r="B21" s="20" t="s">
        <v>45</v>
      </c>
      <c r="C21" s="20">
        <v>23</v>
      </c>
      <c r="D21" s="35">
        <v>2</v>
      </c>
    </row>
    <row r="22" spans="1:4" x14ac:dyDescent="0.2">
      <c r="A22" s="34" t="str">
        <f>IF(C22&lt;C21,"15.","")</f>
        <v>15.</v>
      </c>
      <c r="B22" s="20" t="s">
        <v>253</v>
      </c>
      <c r="C22" s="20">
        <v>22</v>
      </c>
      <c r="D22" s="35">
        <v>1</v>
      </c>
    </row>
    <row r="23" spans="1:4" x14ac:dyDescent="0.2">
      <c r="A23" s="34" t="str">
        <f>IF(C23&lt;C22,"16.","")</f>
        <v/>
      </c>
      <c r="B23" s="20" t="s">
        <v>247</v>
      </c>
      <c r="C23" s="20">
        <v>22</v>
      </c>
      <c r="D23" s="35">
        <v>0</v>
      </c>
    </row>
    <row r="24" spans="1:4" x14ac:dyDescent="0.2">
      <c r="A24" s="34" t="str">
        <f>IF(C24&lt;C23,"17.","")</f>
        <v>17.</v>
      </c>
      <c r="B24" s="20" t="s">
        <v>250</v>
      </c>
      <c r="C24" s="20">
        <v>20</v>
      </c>
      <c r="D24" s="35">
        <v>3</v>
      </c>
    </row>
    <row r="25" spans="1:4" x14ac:dyDescent="0.2">
      <c r="A25" s="34" t="str">
        <f>IF(C25&lt;C24,"18.","")</f>
        <v>18.</v>
      </c>
      <c r="B25" s="20" t="s">
        <v>33</v>
      </c>
      <c r="C25" s="20">
        <v>18</v>
      </c>
      <c r="D25" s="35">
        <v>3</v>
      </c>
    </row>
    <row r="26" spans="1:4" x14ac:dyDescent="0.2">
      <c r="A26" s="34" t="str">
        <f>IF(C26&lt;C25,"19.","")</f>
        <v/>
      </c>
      <c r="B26" s="20" t="s">
        <v>23</v>
      </c>
      <c r="C26" s="20">
        <v>18</v>
      </c>
      <c r="D26" s="35">
        <v>1</v>
      </c>
    </row>
    <row r="27" spans="1:4" x14ac:dyDescent="0.2">
      <c r="A27" s="34" t="str">
        <f>IF(C27&lt;C26,"20.","")</f>
        <v/>
      </c>
      <c r="B27" s="20" t="s">
        <v>29</v>
      </c>
      <c r="C27" s="20">
        <v>18</v>
      </c>
      <c r="D27" s="35">
        <v>1</v>
      </c>
    </row>
    <row r="28" spans="1:4" x14ac:dyDescent="0.2">
      <c r="A28" s="34" t="str">
        <f>IF(C28&lt;C27,"21.","")</f>
        <v>21.</v>
      </c>
      <c r="B28" s="20" t="s">
        <v>41</v>
      </c>
      <c r="C28" s="20">
        <v>17</v>
      </c>
      <c r="D28" s="35">
        <v>13</v>
      </c>
    </row>
    <row r="29" spans="1:4" x14ac:dyDescent="0.2">
      <c r="A29" s="34" t="str">
        <f>IF(C29&lt;C28,"22.","")</f>
        <v/>
      </c>
      <c r="B29" s="21" t="s">
        <v>248</v>
      </c>
      <c r="C29" s="21">
        <v>17</v>
      </c>
      <c r="D29" s="36">
        <v>0</v>
      </c>
    </row>
    <row r="30" spans="1:4" x14ac:dyDescent="0.2">
      <c r="A30" s="34" t="str">
        <f>IF(C30&lt;C29,"23.","")</f>
        <v/>
      </c>
      <c r="B30" s="20" t="s">
        <v>252</v>
      </c>
      <c r="C30" s="20">
        <v>17</v>
      </c>
      <c r="D30" s="35">
        <v>0</v>
      </c>
    </row>
    <row r="31" spans="1:4" x14ac:dyDescent="0.2">
      <c r="A31" s="34" t="str">
        <f>IF(C31&lt;C30,"24.","")</f>
        <v>24.</v>
      </c>
      <c r="B31" s="20" t="s">
        <v>249</v>
      </c>
      <c r="C31" s="20">
        <v>16</v>
      </c>
      <c r="D31" s="35">
        <v>8</v>
      </c>
    </row>
    <row r="32" spans="1:4" x14ac:dyDescent="0.2">
      <c r="A32" s="34" t="str">
        <f>IF(C32&lt;C31,"25.","")</f>
        <v/>
      </c>
      <c r="B32" s="20" t="s">
        <v>37</v>
      </c>
      <c r="C32" s="20">
        <v>16</v>
      </c>
      <c r="D32" s="35">
        <v>1</v>
      </c>
    </row>
    <row r="33" spans="1:4" x14ac:dyDescent="0.2">
      <c r="A33" s="34" t="str">
        <f>IF(C33&lt;C32,"26.","")</f>
        <v/>
      </c>
      <c r="B33" s="20" t="s">
        <v>27</v>
      </c>
      <c r="C33" s="20">
        <v>16</v>
      </c>
      <c r="D33" s="35">
        <v>0</v>
      </c>
    </row>
    <row r="34" spans="1:4" x14ac:dyDescent="0.2">
      <c r="A34" s="34" t="str">
        <f>IF(C34&lt;C33,"27.","")</f>
        <v>27.</v>
      </c>
      <c r="B34" s="20" t="s">
        <v>255</v>
      </c>
      <c r="C34" s="20">
        <v>14</v>
      </c>
      <c r="D34" s="35">
        <v>5</v>
      </c>
    </row>
    <row r="35" spans="1:4" x14ac:dyDescent="0.2">
      <c r="A35" s="34" t="str">
        <f>IF(C35&lt;C34,"28.","")</f>
        <v/>
      </c>
      <c r="B35" s="20" t="s">
        <v>36</v>
      </c>
      <c r="C35" s="20">
        <v>14</v>
      </c>
      <c r="D35" s="35">
        <v>1</v>
      </c>
    </row>
    <row r="36" spans="1:4" x14ac:dyDescent="0.2">
      <c r="A36" s="34" t="str">
        <f>IF(C36&lt;C35,"29.","")</f>
        <v/>
      </c>
      <c r="B36" s="20" t="s">
        <v>38</v>
      </c>
      <c r="C36" s="20">
        <v>14</v>
      </c>
      <c r="D36" s="35">
        <v>0</v>
      </c>
    </row>
    <row r="37" spans="1:4" x14ac:dyDescent="0.2">
      <c r="A37" s="34" t="str">
        <f>IF(C37&lt;C36,"30.","")</f>
        <v>30.</v>
      </c>
      <c r="B37" s="20" t="s">
        <v>87</v>
      </c>
      <c r="C37" s="20">
        <v>13</v>
      </c>
      <c r="D37" s="35">
        <v>0</v>
      </c>
    </row>
    <row r="38" spans="1:4" x14ac:dyDescent="0.2">
      <c r="A38" s="34" t="str">
        <f>IF(C38&lt;C37,"31.","")</f>
        <v>31.</v>
      </c>
      <c r="B38" s="20" t="s">
        <v>31</v>
      </c>
      <c r="C38" s="20">
        <v>12</v>
      </c>
      <c r="D38" s="35">
        <v>1</v>
      </c>
    </row>
    <row r="39" spans="1:4" x14ac:dyDescent="0.2">
      <c r="A39" s="34" t="str">
        <f>IF(C39&lt;C38,"32.","")</f>
        <v/>
      </c>
      <c r="B39" s="20" t="s">
        <v>22</v>
      </c>
      <c r="C39" s="20">
        <v>12</v>
      </c>
      <c r="D39" s="35">
        <v>1</v>
      </c>
    </row>
    <row r="40" spans="1:4" x14ac:dyDescent="0.2">
      <c r="A40" s="34" t="str">
        <f>IF(C40&lt;C39,"33.","")</f>
        <v/>
      </c>
      <c r="B40" s="20" t="s">
        <v>44</v>
      </c>
      <c r="C40" s="20">
        <v>12</v>
      </c>
      <c r="D40" s="35">
        <v>0</v>
      </c>
    </row>
    <row r="41" spans="1:4" x14ac:dyDescent="0.2">
      <c r="A41" s="34" t="str">
        <f>IF(C41&lt;C40,"34.","")</f>
        <v>34.</v>
      </c>
      <c r="B41" s="20" t="s">
        <v>254</v>
      </c>
      <c r="C41" s="20">
        <v>10</v>
      </c>
      <c r="D41" s="35">
        <v>0</v>
      </c>
    </row>
    <row r="42" spans="1:4" x14ac:dyDescent="0.2">
      <c r="A42" s="34" t="str">
        <f>IF(C42&lt;C41,"35.","")</f>
        <v>35.</v>
      </c>
      <c r="B42" s="20" t="s">
        <v>32</v>
      </c>
      <c r="C42" s="20">
        <v>9</v>
      </c>
      <c r="D42" s="35">
        <v>2</v>
      </c>
    </row>
    <row r="43" spans="1:4" x14ac:dyDescent="0.2">
      <c r="A43" s="34" t="str">
        <f>IF(C43&lt;C42,"36.","")</f>
        <v>36.</v>
      </c>
      <c r="B43" s="20" t="s">
        <v>28</v>
      </c>
      <c r="C43" s="20">
        <v>8</v>
      </c>
      <c r="D43" s="35">
        <v>3</v>
      </c>
    </row>
    <row r="44" spans="1:4" x14ac:dyDescent="0.2">
      <c r="A44" s="34" t="str">
        <f>IF(C44&lt;C43,"37.","")</f>
        <v>37.</v>
      </c>
      <c r="B44" s="20" t="s">
        <v>256</v>
      </c>
      <c r="C44" s="20">
        <v>7</v>
      </c>
      <c r="D44" s="35">
        <v>1</v>
      </c>
    </row>
    <row r="45" spans="1:4" x14ac:dyDescent="0.2">
      <c r="A45" s="34" t="str">
        <f>IF(C45&lt;C44,"38.","")</f>
        <v>38.</v>
      </c>
      <c r="B45" s="20" t="s">
        <v>51</v>
      </c>
      <c r="C45" s="20">
        <v>6</v>
      </c>
      <c r="D45" s="35">
        <v>1</v>
      </c>
    </row>
    <row r="46" spans="1:4" x14ac:dyDescent="0.2">
      <c r="A46" s="34" t="str">
        <f>IF(C46&lt;C45,"39.","")</f>
        <v/>
      </c>
      <c r="B46" s="20" t="s">
        <v>34</v>
      </c>
      <c r="C46" s="20">
        <v>6</v>
      </c>
      <c r="D46" s="35">
        <v>0</v>
      </c>
    </row>
    <row r="47" spans="1:4" x14ac:dyDescent="0.2">
      <c r="A47" s="34" t="str">
        <f>IF(C47&lt;C46,"40.","")</f>
        <v>40.</v>
      </c>
      <c r="B47" s="20" t="s">
        <v>48</v>
      </c>
      <c r="C47" s="20">
        <v>5</v>
      </c>
      <c r="D47" s="35">
        <v>1</v>
      </c>
    </row>
    <row r="48" spans="1:4" x14ac:dyDescent="0.2">
      <c r="A48" s="34" t="str">
        <f>IF(C48&lt;C47,"41.","")</f>
        <v>41.</v>
      </c>
      <c r="B48" s="20" t="s">
        <v>259</v>
      </c>
      <c r="C48" s="20">
        <v>4</v>
      </c>
      <c r="D48" s="35">
        <v>0</v>
      </c>
    </row>
    <row r="49" spans="1:4" x14ac:dyDescent="0.2">
      <c r="A49" s="34" t="str">
        <f>IF(C49&lt;C48,"42.","")</f>
        <v>42.</v>
      </c>
      <c r="B49" s="20" t="s">
        <v>258</v>
      </c>
      <c r="C49" s="20">
        <v>3</v>
      </c>
      <c r="D49" s="35">
        <v>1</v>
      </c>
    </row>
    <row r="50" spans="1:4" x14ac:dyDescent="0.2">
      <c r="A50" s="34" t="str">
        <f>IF(C50&lt;C49,"43.","")</f>
        <v/>
      </c>
      <c r="B50" s="20" t="s">
        <v>30</v>
      </c>
      <c r="C50" s="20">
        <v>3</v>
      </c>
      <c r="D50" s="35">
        <v>0</v>
      </c>
    </row>
    <row r="51" spans="1:4" x14ac:dyDescent="0.2">
      <c r="A51" s="34" t="str">
        <f>IF(C51&lt;C50,"44.","")</f>
        <v/>
      </c>
      <c r="B51" s="20" t="s">
        <v>261</v>
      </c>
      <c r="C51" s="20">
        <v>3</v>
      </c>
      <c r="D51" s="35">
        <v>0</v>
      </c>
    </row>
    <row r="52" spans="1:4" x14ac:dyDescent="0.2">
      <c r="A52" s="34" t="str">
        <f>IF(C52&lt;C51,"45.","")</f>
        <v/>
      </c>
      <c r="B52" s="20" t="s">
        <v>262</v>
      </c>
      <c r="C52" s="20">
        <v>3</v>
      </c>
      <c r="D52" s="35">
        <v>0</v>
      </c>
    </row>
    <row r="53" spans="1:4" x14ac:dyDescent="0.2">
      <c r="A53" s="34" t="str">
        <f>IF(C53&lt;C52,"46.","")</f>
        <v/>
      </c>
      <c r="B53" s="20" t="s">
        <v>42</v>
      </c>
      <c r="C53" s="20">
        <v>3</v>
      </c>
      <c r="D53" s="35">
        <v>0</v>
      </c>
    </row>
    <row r="54" spans="1:4" x14ac:dyDescent="0.2">
      <c r="A54" s="34" t="str">
        <f>IF(C54&lt;C53,"47.","")</f>
        <v>47.</v>
      </c>
      <c r="B54" s="20" t="s">
        <v>257</v>
      </c>
      <c r="C54" s="20">
        <v>2</v>
      </c>
      <c r="D54" s="35">
        <v>1</v>
      </c>
    </row>
    <row r="55" spans="1:4" x14ac:dyDescent="0.2">
      <c r="A55" s="34" t="str">
        <f>IF(C55&lt;C54,"48.","")</f>
        <v/>
      </c>
      <c r="B55" s="20" t="s">
        <v>260</v>
      </c>
      <c r="C55" s="20">
        <v>2</v>
      </c>
      <c r="D55" s="35">
        <v>0</v>
      </c>
    </row>
    <row r="56" spans="1:4" x14ac:dyDescent="0.2">
      <c r="A56" s="34" t="str">
        <f>IF(C56&lt;C55,"49.","")</f>
        <v>49.</v>
      </c>
      <c r="B56" s="20" t="s">
        <v>56</v>
      </c>
      <c r="C56" s="20">
        <v>1</v>
      </c>
      <c r="D56" s="35">
        <v>0</v>
      </c>
    </row>
    <row r="57" spans="1:4" x14ac:dyDescent="0.2">
      <c r="A57" s="34" t="str">
        <f>IF(C57&lt;C56,"47.","")</f>
        <v/>
      </c>
      <c r="B57" s="20" t="s">
        <v>35</v>
      </c>
      <c r="C57" s="20">
        <v>1</v>
      </c>
      <c r="D57" s="35">
        <v>0</v>
      </c>
    </row>
    <row r="58" spans="1:4" x14ac:dyDescent="0.2">
      <c r="A58" s="68" t="str">
        <f>IF(C58&lt;C57,"49.","")</f>
        <v/>
      </c>
      <c r="B58" s="69" t="s">
        <v>74</v>
      </c>
      <c r="C58" s="69">
        <v>1</v>
      </c>
      <c r="D58" s="70">
        <v>0</v>
      </c>
    </row>
    <row r="59" spans="1:4" ht="13.5" thickBot="1" x14ac:dyDescent="0.25">
      <c r="A59" s="41"/>
      <c r="B59" s="46"/>
      <c r="C59" s="46"/>
      <c r="D59" s="50"/>
    </row>
    <row r="60" spans="1:4" x14ac:dyDescent="0.2">
      <c r="A60" s="51"/>
      <c r="B60" s="64"/>
      <c r="C60" s="65"/>
      <c r="D60" s="66"/>
    </row>
    <row r="61" spans="1:4" x14ac:dyDescent="0.2">
      <c r="A61" s="48">
        <f>COUNTIF(C8:C58,"&gt;0")</f>
        <v>51</v>
      </c>
      <c r="B61" s="55" t="s">
        <v>60</v>
      </c>
      <c r="C61" s="56">
        <f>SUM(C8:C58)/COUNTIF(C8:C58,"&gt;0")</f>
        <v>16.196078431372548</v>
      </c>
      <c r="D61" s="63">
        <f>SUM(D8:D58)</f>
        <v>100</v>
      </c>
    </row>
    <row r="62" spans="1:4" x14ac:dyDescent="0.2">
      <c r="A62" s="48"/>
      <c r="B62" s="55"/>
      <c r="C62" s="56" t="s">
        <v>61</v>
      </c>
      <c r="D62" s="63"/>
    </row>
    <row r="63" spans="1:4" ht="13.5" thickBot="1" x14ac:dyDescent="0.25">
      <c r="A63" s="49"/>
      <c r="B63" s="44"/>
      <c r="C63" s="44"/>
      <c r="D63" s="45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60" verticalDpi="360" copies="0" r:id="rId1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0"/>
  <sheetViews>
    <sheetView topLeftCell="A2" workbookViewId="0">
      <pane ySplit="5" topLeftCell="A7" activePane="bottomLeft" state="frozen"/>
      <selection activeCell="A2" sqref="A2"/>
      <selection pane="bottomLeft" activeCell="C22" sqref="C22"/>
    </sheetView>
  </sheetViews>
  <sheetFormatPr baseColWidth="10" defaultRowHeight="12.75" x14ac:dyDescent="0.2"/>
  <cols>
    <col min="1" max="1" width="7.7109375" customWidth="1"/>
    <col min="2" max="2" width="22.7109375" customWidth="1"/>
    <col min="3" max="3" width="12.5703125" customWidth="1"/>
    <col min="4" max="6" width="12.7109375" customWidth="1"/>
  </cols>
  <sheetData>
    <row r="1" spans="1:4" s="2" customFormat="1" ht="18" x14ac:dyDescent="0.25">
      <c r="A1" s="1" t="s">
        <v>0</v>
      </c>
    </row>
    <row r="2" spans="1:4" s="2" customFormat="1" ht="18" x14ac:dyDescent="0.25">
      <c r="A2" s="1" t="s">
        <v>272</v>
      </c>
      <c r="B2" s="1"/>
    </row>
    <row r="3" spans="1:4" ht="18" x14ac:dyDescent="0.25">
      <c r="A3" s="11"/>
      <c r="B3" s="47" t="s">
        <v>2</v>
      </c>
      <c r="C3" s="9" t="s">
        <v>3</v>
      </c>
      <c r="D3" s="52">
        <v>37038</v>
      </c>
    </row>
    <row r="4" spans="1:4" ht="13.5" thickBot="1" x14ac:dyDescent="0.25">
      <c r="A4" s="11"/>
      <c r="B4" s="11"/>
      <c r="D4" s="12"/>
    </row>
    <row r="5" spans="1:4" x14ac:dyDescent="0.2">
      <c r="A5" s="57"/>
      <c r="B5" s="58"/>
      <c r="C5" s="59" t="s">
        <v>2</v>
      </c>
      <c r="D5" s="60" t="s">
        <v>4</v>
      </c>
    </row>
    <row r="6" spans="1:4" x14ac:dyDescent="0.2">
      <c r="A6" s="61" t="s">
        <v>5</v>
      </c>
      <c r="B6" s="54" t="s">
        <v>6</v>
      </c>
      <c r="C6" s="53" t="s">
        <v>245</v>
      </c>
      <c r="D6" s="62" t="s">
        <v>245</v>
      </c>
    </row>
    <row r="7" spans="1:4" x14ac:dyDescent="0.2">
      <c r="A7" s="61"/>
      <c r="B7" s="54"/>
      <c r="C7" s="53"/>
      <c r="D7" s="62"/>
    </row>
    <row r="8" spans="1:4" s="43" customFormat="1" ht="15.75" x14ac:dyDescent="0.25">
      <c r="A8" s="32" t="s">
        <v>9</v>
      </c>
      <c r="B8" s="19" t="s">
        <v>259</v>
      </c>
      <c r="C8" s="19">
        <v>38</v>
      </c>
      <c r="D8" s="33">
        <v>1</v>
      </c>
    </row>
    <row r="9" spans="1:4" s="7" customFormat="1" ht="12.75" customHeight="1" x14ac:dyDescent="0.2">
      <c r="A9" s="34" t="str">
        <f>IF(C9&lt;C8,"2.","")</f>
        <v>2.</v>
      </c>
      <c r="B9" s="20" t="s">
        <v>265</v>
      </c>
      <c r="C9" s="20">
        <v>37</v>
      </c>
      <c r="D9" s="35">
        <v>4</v>
      </c>
    </row>
    <row r="10" spans="1:4" s="67" customFormat="1" x14ac:dyDescent="0.2">
      <c r="A10" s="34" t="str">
        <f>IF(C10&lt;C9,"3.","")</f>
        <v>3.</v>
      </c>
      <c r="B10" s="20" t="s">
        <v>11</v>
      </c>
      <c r="C10" s="20">
        <v>35</v>
      </c>
      <c r="D10" s="35">
        <v>8</v>
      </c>
    </row>
    <row r="11" spans="1:4" x14ac:dyDescent="0.2">
      <c r="A11" s="34" t="str">
        <f>IF(C11&lt;C10,"4.","")</f>
        <v>4.</v>
      </c>
      <c r="B11" s="20" t="s">
        <v>253</v>
      </c>
      <c r="C11" s="20">
        <v>31</v>
      </c>
      <c r="D11" s="35">
        <v>0</v>
      </c>
    </row>
    <row r="12" spans="1:4" ht="12.75" customHeight="1" x14ac:dyDescent="0.2">
      <c r="A12" s="34" t="str">
        <f>IF(C12&lt;C11,"5.","")</f>
        <v>5.</v>
      </c>
      <c r="B12" s="20" t="s">
        <v>249</v>
      </c>
      <c r="C12" s="20">
        <v>30</v>
      </c>
      <c r="D12" s="35">
        <v>3</v>
      </c>
    </row>
    <row r="13" spans="1:4" x14ac:dyDescent="0.2">
      <c r="A13" s="34" t="str">
        <f>IF(C13&lt;C12,"6.","")</f>
        <v/>
      </c>
      <c r="B13" s="20" t="s">
        <v>261</v>
      </c>
      <c r="C13" s="20">
        <v>30</v>
      </c>
      <c r="D13" s="35">
        <v>1</v>
      </c>
    </row>
    <row r="14" spans="1:4" s="7" customFormat="1" x14ac:dyDescent="0.2">
      <c r="A14" s="34" t="str">
        <f>IF(C14&lt;C13,"7.","")</f>
        <v>7.</v>
      </c>
      <c r="B14" s="20" t="s">
        <v>18</v>
      </c>
      <c r="C14" s="20">
        <v>28</v>
      </c>
      <c r="D14" s="35">
        <v>2</v>
      </c>
    </row>
    <row r="15" spans="1:4" x14ac:dyDescent="0.2">
      <c r="A15" s="34" t="str">
        <f>IF(C15&lt;C14,"8.","")</f>
        <v>8.</v>
      </c>
      <c r="B15" s="20" t="s">
        <v>47</v>
      </c>
      <c r="C15" s="20">
        <v>26</v>
      </c>
      <c r="D15" s="35">
        <v>0</v>
      </c>
    </row>
    <row r="16" spans="1:4" x14ac:dyDescent="0.2">
      <c r="A16" s="34" t="str">
        <f>IF(C16&lt;C15,"9.","")</f>
        <v>9.</v>
      </c>
      <c r="B16" s="20" t="s">
        <v>13</v>
      </c>
      <c r="C16" s="20">
        <v>23</v>
      </c>
      <c r="D16" s="35">
        <v>6</v>
      </c>
    </row>
    <row r="17" spans="1:4" x14ac:dyDescent="0.2">
      <c r="A17" s="34" t="str">
        <f>IF(C17&lt;C16,"10.","")</f>
        <v>10.</v>
      </c>
      <c r="B17" s="21" t="s">
        <v>21</v>
      </c>
      <c r="C17" s="21">
        <v>22</v>
      </c>
      <c r="D17" s="36">
        <v>1</v>
      </c>
    </row>
    <row r="18" spans="1:4" x14ac:dyDescent="0.2">
      <c r="A18" s="34" t="str">
        <f>IF(C18&lt;C17,"11.","")</f>
        <v>11.</v>
      </c>
      <c r="B18" s="21" t="s">
        <v>23</v>
      </c>
      <c r="C18" s="21">
        <v>21</v>
      </c>
      <c r="D18" s="36">
        <v>4</v>
      </c>
    </row>
    <row r="19" spans="1:4" x14ac:dyDescent="0.2">
      <c r="A19" s="34" t="str">
        <f>IF(C19&lt;C18,"12.","")</f>
        <v/>
      </c>
      <c r="B19" s="21" t="s">
        <v>29</v>
      </c>
      <c r="C19" s="21">
        <v>21</v>
      </c>
      <c r="D19" s="36">
        <v>2</v>
      </c>
    </row>
    <row r="20" spans="1:4" x14ac:dyDescent="0.2">
      <c r="A20" s="34" t="str">
        <f>IF(C20&lt;C19,"13.","")</f>
        <v/>
      </c>
      <c r="B20" s="20" t="s">
        <v>24</v>
      </c>
      <c r="C20" s="20">
        <v>21</v>
      </c>
      <c r="D20" s="35">
        <v>0</v>
      </c>
    </row>
    <row r="21" spans="1:4" x14ac:dyDescent="0.2">
      <c r="A21" s="34" t="str">
        <f>IF(C21&lt;C20,"14.","")</f>
        <v>14.</v>
      </c>
      <c r="B21" s="20" t="s">
        <v>26</v>
      </c>
      <c r="C21" s="20">
        <v>20</v>
      </c>
      <c r="D21" s="35">
        <v>5</v>
      </c>
    </row>
    <row r="22" spans="1:4" x14ac:dyDescent="0.2">
      <c r="A22" s="34" t="str">
        <f>IF(C22&lt;C21,"15.","")</f>
        <v>15.</v>
      </c>
      <c r="B22" s="20" t="s">
        <v>258</v>
      </c>
      <c r="C22" s="20">
        <v>19</v>
      </c>
      <c r="D22" s="35">
        <v>2</v>
      </c>
    </row>
    <row r="23" spans="1:4" x14ac:dyDescent="0.2">
      <c r="A23" s="34" t="str">
        <f>IF(C23&lt;C22,"16.","")</f>
        <v/>
      </c>
      <c r="B23" s="20" t="s">
        <v>262</v>
      </c>
      <c r="C23" s="20">
        <v>19</v>
      </c>
      <c r="D23" s="35">
        <v>2</v>
      </c>
    </row>
    <row r="24" spans="1:4" x14ac:dyDescent="0.2">
      <c r="A24" s="34" t="str">
        <f>IF(C24&lt;C23,"17.","")</f>
        <v/>
      </c>
      <c r="B24" s="20" t="s">
        <v>46</v>
      </c>
      <c r="C24" s="20">
        <v>19</v>
      </c>
      <c r="D24" s="35">
        <v>1</v>
      </c>
    </row>
    <row r="25" spans="1:4" x14ac:dyDescent="0.2">
      <c r="A25" s="34" t="str">
        <f>IF(C25&lt;C24,"18.","")</f>
        <v>18.</v>
      </c>
      <c r="B25" s="20" t="s">
        <v>250</v>
      </c>
      <c r="C25" s="20">
        <v>17</v>
      </c>
      <c r="D25" s="35">
        <v>0</v>
      </c>
    </row>
    <row r="26" spans="1:4" x14ac:dyDescent="0.2">
      <c r="A26" s="34" t="str">
        <f>IF(C26&lt;C25,"19.","")</f>
        <v>19.</v>
      </c>
      <c r="B26" s="20" t="s">
        <v>264</v>
      </c>
      <c r="C26" s="20">
        <v>16</v>
      </c>
      <c r="D26" s="35">
        <v>1</v>
      </c>
    </row>
    <row r="27" spans="1:4" x14ac:dyDescent="0.2">
      <c r="A27" s="34" t="str">
        <f>IF(C27&lt;C26,"20.","")</f>
        <v>20.</v>
      </c>
      <c r="B27" s="20" t="s">
        <v>251</v>
      </c>
      <c r="C27" s="20">
        <v>15</v>
      </c>
      <c r="D27" s="35">
        <v>1</v>
      </c>
    </row>
    <row r="28" spans="1:4" x14ac:dyDescent="0.2">
      <c r="A28" s="34" t="str">
        <f>IF(C28&lt;C27,"21.","")</f>
        <v>21.</v>
      </c>
      <c r="B28" s="20" t="s">
        <v>257</v>
      </c>
      <c r="C28" s="20">
        <v>13</v>
      </c>
      <c r="D28" s="35">
        <v>1</v>
      </c>
    </row>
    <row r="29" spans="1:4" x14ac:dyDescent="0.2">
      <c r="A29" s="34" t="str">
        <f>IF(C29&lt;C28,"22.","")</f>
        <v>22.</v>
      </c>
      <c r="B29" s="20" t="s">
        <v>27</v>
      </c>
      <c r="C29" s="20">
        <v>12</v>
      </c>
      <c r="D29" s="35">
        <v>0</v>
      </c>
    </row>
    <row r="30" spans="1:4" x14ac:dyDescent="0.2">
      <c r="A30" s="34" t="str">
        <f>IF(C30&lt;C29,"23.","")</f>
        <v/>
      </c>
      <c r="B30" s="20" t="s">
        <v>266</v>
      </c>
      <c r="C30" s="20">
        <v>12</v>
      </c>
      <c r="D30" s="35">
        <v>0</v>
      </c>
    </row>
    <row r="31" spans="1:4" x14ac:dyDescent="0.2">
      <c r="A31" s="34" t="str">
        <f>IF(C31&lt;C30,"24.","")</f>
        <v>24.</v>
      </c>
      <c r="B31" s="20" t="s">
        <v>16</v>
      </c>
      <c r="C31" s="20">
        <v>11</v>
      </c>
      <c r="D31" s="35">
        <v>0</v>
      </c>
    </row>
    <row r="32" spans="1:4" x14ac:dyDescent="0.2">
      <c r="A32" s="34" t="str">
        <f>IF(C32&lt;C31,"25.","")</f>
        <v/>
      </c>
      <c r="B32" s="20" t="s">
        <v>270</v>
      </c>
      <c r="C32" s="20">
        <v>11</v>
      </c>
      <c r="D32" s="35">
        <v>0</v>
      </c>
    </row>
    <row r="33" spans="1:4" x14ac:dyDescent="0.2">
      <c r="A33" s="34" t="str">
        <f>IF(C33&lt;C32,"26.","")</f>
        <v>26.</v>
      </c>
      <c r="B33" s="20" t="s">
        <v>254</v>
      </c>
      <c r="C33" s="20">
        <v>10</v>
      </c>
      <c r="D33" s="35">
        <v>0</v>
      </c>
    </row>
    <row r="34" spans="1:4" x14ac:dyDescent="0.2">
      <c r="A34" s="34" t="str">
        <f>IF(C34&lt;C33,"27.","")</f>
        <v/>
      </c>
      <c r="B34" s="20" t="s">
        <v>260</v>
      </c>
      <c r="C34" s="20">
        <v>10</v>
      </c>
      <c r="D34" s="35">
        <v>0</v>
      </c>
    </row>
    <row r="35" spans="1:4" x14ac:dyDescent="0.2">
      <c r="A35" s="34" t="str">
        <f>IF(C35&lt;C34,"28.","")</f>
        <v>28.</v>
      </c>
      <c r="B35" s="20" t="s">
        <v>34</v>
      </c>
      <c r="C35" s="20">
        <v>8</v>
      </c>
      <c r="D35" s="35">
        <v>0</v>
      </c>
    </row>
    <row r="36" spans="1:4" x14ac:dyDescent="0.2">
      <c r="A36" s="34" t="str">
        <f>IF(C36&lt;C35,"29.","")</f>
        <v>29.</v>
      </c>
      <c r="B36" s="20" t="s">
        <v>268</v>
      </c>
      <c r="C36" s="20">
        <v>7</v>
      </c>
      <c r="D36" s="35">
        <v>0</v>
      </c>
    </row>
    <row r="37" spans="1:4" x14ac:dyDescent="0.2">
      <c r="A37" s="34" t="str">
        <f>IF(C37&lt;C36,"30.","")</f>
        <v>30.</v>
      </c>
      <c r="B37" s="20" t="s">
        <v>32</v>
      </c>
      <c r="C37" s="20">
        <v>6</v>
      </c>
      <c r="D37" s="35">
        <v>1</v>
      </c>
    </row>
    <row r="38" spans="1:4" x14ac:dyDescent="0.2">
      <c r="A38" s="34" t="str">
        <f>IF(C38&lt;C37,"31.","")</f>
        <v/>
      </c>
      <c r="B38" s="20" t="s">
        <v>33</v>
      </c>
      <c r="C38" s="20">
        <v>6</v>
      </c>
      <c r="D38" s="35">
        <v>1</v>
      </c>
    </row>
    <row r="39" spans="1:4" x14ac:dyDescent="0.2">
      <c r="A39" s="34" t="str">
        <f>IF(C39&lt;C38,"32.","")</f>
        <v/>
      </c>
      <c r="B39" s="20" t="s">
        <v>44</v>
      </c>
      <c r="C39" s="20">
        <v>6</v>
      </c>
      <c r="D39" s="35">
        <v>0</v>
      </c>
    </row>
    <row r="40" spans="1:4" x14ac:dyDescent="0.2">
      <c r="A40" s="34" t="str">
        <f>IF(C40&lt;C39,"33.","")</f>
        <v/>
      </c>
      <c r="B40" s="20" t="s">
        <v>267</v>
      </c>
      <c r="C40" s="20">
        <v>6</v>
      </c>
      <c r="D40" s="35">
        <v>0</v>
      </c>
    </row>
    <row r="41" spans="1:4" x14ac:dyDescent="0.2">
      <c r="A41" s="34" t="str">
        <f>IF(C41&lt;C40,"34.","")</f>
        <v>34.</v>
      </c>
      <c r="B41" s="20" t="s">
        <v>28</v>
      </c>
      <c r="C41" s="20">
        <v>5</v>
      </c>
      <c r="D41" s="35">
        <v>1</v>
      </c>
    </row>
    <row r="42" spans="1:4" x14ac:dyDescent="0.2">
      <c r="A42" s="34" t="str">
        <f>IF(C42&lt;C41,"35.","")</f>
        <v/>
      </c>
      <c r="B42" s="20" t="s">
        <v>38</v>
      </c>
      <c r="C42" s="20">
        <v>5</v>
      </c>
      <c r="D42" s="35">
        <v>0</v>
      </c>
    </row>
    <row r="43" spans="1:4" x14ac:dyDescent="0.2">
      <c r="A43" s="34" t="str">
        <f>IF(C43&lt;C42,"36.","")</f>
        <v/>
      </c>
      <c r="B43" s="20" t="s">
        <v>271</v>
      </c>
      <c r="C43" s="20">
        <v>5</v>
      </c>
      <c r="D43" s="35">
        <v>0</v>
      </c>
    </row>
    <row r="44" spans="1:4" x14ac:dyDescent="0.2">
      <c r="A44" s="34" t="str">
        <f>IF(C44&lt;C43,"37.","")</f>
        <v>37.</v>
      </c>
      <c r="B44" s="20" t="s">
        <v>22</v>
      </c>
      <c r="C44" s="20">
        <v>4</v>
      </c>
      <c r="D44" s="35">
        <v>2</v>
      </c>
    </row>
    <row r="45" spans="1:4" x14ac:dyDescent="0.2">
      <c r="A45" s="34" t="str">
        <f>IF(C45&lt;C44,"38.","")</f>
        <v/>
      </c>
      <c r="B45" s="20" t="s">
        <v>56</v>
      </c>
      <c r="C45" s="20">
        <v>4</v>
      </c>
      <c r="D45" s="35">
        <v>1</v>
      </c>
    </row>
    <row r="46" spans="1:4" x14ac:dyDescent="0.2">
      <c r="A46" s="34" t="str">
        <f>IF(C46&lt;C45,"39.","")</f>
        <v>39.</v>
      </c>
      <c r="B46" s="20" t="s">
        <v>37</v>
      </c>
      <c r="C46" s="20">
        <v>3</v>
      </c>
      <c r="D46" s="35">
        <v>0</v>
      </c>
    </row>
    <row r="47" spans="1:4" x14ac:dyDescent="0.2">
      <c r="A47" s="34" t="str">
        <f>IF(C47&lt;C46,"40.","")</f>
        <v>40.</v>
      </c>
      <c r="B47" s="20" t="s">
        <v>269</v>
      </c>
      <c r="C47" s="20">
        <v>2</v>
      </c>
      <c r="D47" s="35">
        <v>0</v>
      </c>
    </row>
    <row r="48" spans="1:4" x14ac:dyDescent="0.2">
      <c r="A48" s="34" t="str">
        <f>IF(C48&lt;C47,"41.","")</f>
        <v>41.</v>
      </c>
      <c r="B48" s="21" t="s">
        <v>19</v>
      </c>
      <c r="C48" s="21">
        <v>1</v>
      </c>
      <c r="D48" s="36">
        <v>0</v>
      </c>
    </row>
    <row r="49" spans="1:4" x14ac:dyDescent="0.2">
      <c r="A49" s="34" t="str">
        <f>IF(C49&lt;C48,"42.","")</f>
        <v/>
      </c>
      <c r="B49" s="20" t="s">
        <v>35</v>
      </c>
      <c r="C49" s="20">
        <v>1</v>
      </c>
      <c r="D49" s="35">
        <v>0</v>
      </c>
    </row>
    <row r="50" spans="1:4" x14ac:dyDescent="0.2">
      <c r="A50" s="34" t="str">
        <f>IF(C50&lt;C49,"43.","")</f>
        <v/>
      </c>
      <c r="B50" s="20" t="s">
        <v>74</v>
      </c>
      <c r="C50" s="20">
        <v>1</v>
      </c>
      <c r="D50" s="35">
        <v>0</v>
      </c>
    </row>
    <row r="51" spans="1:4" x14ac:dyDescent="0.2">
      <c r="A51" s="34" t="str">
        <f>IF(C51&lt;C50,"44.","")</f>
        <v/>
      </c>
      <c r="B51" s="20" t="s">
        <v>52</v>
      </c>
      <c r="C51" s="20">
        <v>1</v>
      </c>
      <c r="D51" s="35">
        <v>0</v>
      </c>
    </row>
    <row r="52" spans="1:4" x14ac:dyDescent="0.2">
      <c r="A52" s="34" t="str">
        <f>IF(C52&lt;C51,"45.","")</f>
        <v/>
      </c>
      <c r="B52" s="20" t="s">
        <v>48</v>
      </c>
      <c r="C52" s="20">
        <v>1</v>
      </c>
      <c r="D52" s="35">
        <v>0</v>
      </c>
    </row>
    <row r="53" spans="1:4" x14ac:dyDescent="0.2">
      <c r="A53" s="34" t="str">
        <f>IF(C53&lt;C52,"46.","")</f>
        <v/>
      </c>
      <c r="B53" s="20" t="s">
        <v>45</v>
      </c>
      <c r="C53" s="20">
        <v>1</v>
      </c>
      <c r="D53" s="35">
        <v>0</v>
      </c>
    </row>
    <row r="54" spans="1:4" x14ac:dyDescent="0.2">
      <c r="A54" s="34" t="str">
        <f>IF(C54&lt;C53,"47.","")</f>
        <v/>
      </c>
      <c r="B54" s="20" t="s">
        <v>51</v>
      </c>
      <c r="C54" s="20">
        <v>1</v>
      </c>
      <c r="D54" s="35">
        <v>0</v>
      </c>
    </row>
    <row r="55" spans="1:4" x14ac:dyDescent="0.2">
      <c r="A55" s="34" t="str">
        <f>IF(C55&lt;C54,"48.","")</f>
        <v/>
      </c>
      <c r="B55" s="20" t="s">
        <v>42</v>
      </c>
      <c r="C55" s="20">
        <v>1</v>
      </c>
      <c r="D55" s="35">
        <v>0</v>
      </c>
    </row>
    <row r="56" spans="1:4" ht="13.5" thickBot="1" x14ac:dyDescent="0.25">
      <c r="A56" s="41"/>
      <c r="B56" s="46"/>
      <c r="C56" s="46"/>
      <c r="D56" s="50"/>
    </row>
    <row r="57" spans="1:4" x14ac:dyDescent="0.2">
      <c r="A57" s="51"/>
      <c r="B57" s="64"/>
      <c r="C57" s="65"/>
      <c r="D57" s="66"/>
    </row>
    <row r="58" spans="1:4" x14ac:dyDescent="0.2">
      <c r="A58" s="48">
        <f>COUNTIF(C8:C55,"&gt;0")</f>
        <v>48</v>
      </c>
      <c r="B58" s="55" t="s">
        <v>60</v>
      </c>
      <c r="C58" s="56">
        <f>SUM(C8:C55)/COUNTIF(C8:C55,"&gt;0")</f>
        <v>13.375</v>
      </c>
      <c r="D58" s="63">
        <f>SUM(D8:D55)</f>
        <v>51</v>
      </c>
    </row>
    <row r="59" spans="1:4" x14ac:dyDescent="0.2">
      <c r="A59" s="48"/>
      <c r="B59" s="55"/>
      <c r="C59" s="56" t="s">
        <v>61</v>
      </c>
      <c r="D59" s="63"/>
    </row>
    <row r="60" spans="1:4" ht="13.5" thickBot="1" x14ac:dyDescent="0.25">
      <c r="A60" s="49"/>
      <c r="B60" s="44"/>
      <c r="C60" s="44"/>
      <c r="D60" s="45"/>
    </row>
  </sheetData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60" verticalDpi="360" r:id="rId1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topLeftCell="A19" workbookViewId="0">
      <selection activeCell="B36" sqref="B36"/>
    </sheetView>
  </sheetViews>
  <sheetFormatPr baseColWidth="10" defaultRowHeight="15" x14ac:dyDescent="0.2"/>
  <cols>
    <col min="1" max="1" width="10.7109375" style="80" customWidth="1"/>
    <col min="2" max="2" width="30.7109375" style="40" customWidth="1"/>
    <col min="3" max="4" width="15.7109375" style="80" customWidth="1"/>
  </cols>
  <sheetData>
    <row r="1" spans="1:4" s="40" customFormat="1" ht="18" customHeight="1" x14ac:dyDescent="0.25">
      <c r="A1" s="276" t="s">
        <v>0</v>
      </c>
      <c r="B1" s="277"/>
      <c r="C1" s="277"/>
      <c r="D1" s="277"/>
    </row>
    <row r="3" spans="1:4" ht="23.25" x14ac:dyDescent="0.35">
      <c r="A3" s="278" t="s">
        <v>282</v>
      </c>
      <c r="B3" s="279"/>
      <c r="C3" s="279"/>
      <c r="D3" s="279"/>
    </row>
    <row r="4" spans="1:4" ht="15" customHeight="1" x14ac:dyDescent="0.25">
      <c r="A4" s="73"/>
      <c r="B4" s="72"/>
    </row>
    <row r="5" spans="1:4" ht="15.75" x14ac:dyDescent="0.25">
      <c r="A5" s="276" t="s">
        <v>283</v>
      </c>
      <c r="B5" s="280"/>
      <c r="C5" s="280"/>
      <c r="D5" s="280"/>
    </row>
    <row r="6" spans="1:4" ht="15" customHeight="1" x14ac:dyDescent="0.25">
      <c r="A6" s="73"/>
      <c r="B6" s="43"/>
      <c r="C6" s="74"/>
      <c r="D6"/>
    </row>
    <row r="7" spans="1:4" ht="15.75" x14ac:dyDescent="0.2">
      <c r="A7" s="82" t="s">
        <v>5</v>
      </c>
      <c r="B7" s="82" t="s">
        <v>6</v>
      </c>
      <c r="C7" s="82" t="s">
        <v>2</v>
      </c>
      <c r="D7" s="82" t="s">
        <v>4</v>
      </c>
    </row>
    <row r="8" spans="1:4" ht="15.75" x14ac:dyDescent="0.2">
      <c r="A8" s="82"/>
      <c r="B8" s="76"/>
      <c r="C8" s="82"/>
      <c r="D8" s="82"/>
    </row>
    <row r="9" spans="1:4" ht="15.75" x14ac:dyDescent="0.2">
      <c r="A9" s="92" t="s">
        <v>9</v>
      </c>
      <c r="B9" s="19" t="s">
        <v>274</v>
      </c>
      <c r="C9" s="83">
        <v>37</v>
      </c>
      <c r="D9" s="83">
        <v>5</v>
      </c>
    </row>
    <row r="10" spans="1:4" x14ac:dyDescent="0.2">
      <c r="A10" s="93" t="str">
        <f>IF(C10&lt;C9,"2.","")</f>
        <v>2.</v>
      </c>
      <c r="B10" s="71" t="s">
        <v>47</v>
      </c>
      <c r="C10" s="84">
        <v>33</v>
      </c>
      <c r="D10" s="84">
        <v>2</v>
      </c>
    </row>
    <row r="11" spans="1:4" x14ac:dyDescent="0.2">
      <c r="A11" s="93" t="str">
        <f>IF(C11&lt;C10,"3.","")</f>
        <v>3.</v>
      </c>
      <c r="B11" s="71" t="s">
        <v>259</v>
      </c>
      <c r="C11" s="84">
        <v>32</v>
      </c>
      <c r="D11" s="84">
        <v>1</v>
      </c>
    </row>
    <row r="12" spans="1:4" x14ac:dyDescent="0.2">
      <c r="A12" s="93" t="str">
        <f>IF(C12&lt;C11,"4.","")</f>
        <v>4.</v>
      </c>
      <c r="B12" s="71" t="s">
        <v>275</v>
      </c>
      <c r="C12" s="84">
        <v>29</v>
      </c>
      <c r="D12" s="84">
        <v>0</v>
      </c>
    </row>
    <row r="13" spans="1:4" x14ac:dyDescent="0.2">
      <c r="A13" s="93" t="str">
        <f>IF(C13&lt;C12,"5.","")</f>
        <v>5.</v>
      </c>
      <c r="B13" s="71" t="s">
        <v>26</v>
      </c>
      <c r="C13" s="84">
        <v>28</v>
      </c>
      <c r="D13" s="84">
        <v>8</v>
      </c>
    </row>
    <row r="14" spans="1:4" x14ac:dyDescent="0.2">
      <c r="A14" s="93" t="str">
        <f>IF(C14&lt;C13,"6.","")</f>
        <v/>
      </c>
      <c r="B14" s="71" t="s">
        <v>19</v>
      </c>
      <c r="C14" s="84">
        <v>28</v>
      </c>
      <c r="D14" s="84">
        <v>1</v>
      </c>
    </row>
    <row r="15" spans="1:4" x14ac:dyDescent="0.2">
      <c r="A15" s="93" t="str">
        <f>IF(C15&lt;C14,"7.","")</f>
        <v>7.</v>
      </c>
      <c r="B15" s="71" t="s">
        <v>264</v>
      </c>
      <c r="C15" s="84">
        <v>27</v>
      </c>
      <c r="D15" s="84">
        <v>1</v>
      </c>
    </row>
    <row r="16" spans="1:4" x14ac:dyDescent="0.2">
      <c r="A16" s="93" t="str">
        <f>IF(C16&lt;C15,"8.","")</f>
        <v>8.</v>
      </c>
      <c r="B16" s="71" t="s">
        <v>249</v>
      </c>
      <c r="C16" s="84">
        <v>25</v>
      </c>
      <c r="D16" s="84">
        <v>4</v>
      </c>
    </row>
    <row r="17" spans="1:4" x14ac:dyDescent="0.2">
      <c r="A17" s="93" t="str">
        <f>IF(C17&lt;C16,"9.","")</f>
        <v>9.</v>
      </c>
      <c r="B17" s="71" t="s">
        <v>29</v>
      </c>
      <c r="C17" s="84">
        <v>23</v>
      </c>
      <c r="D17" s="84">
        <v>7</v>
      </c>
    </row>
    <row r="18" spans="1:4" x14ac:dyDescent="0.2">
      <c r="A18" s="93" t="str">
        <f>IF(C18&lt;C17,"10.","")</f>
        <v>10.</v>
      </c>
      <c r="B18" s="71" t="s">
        <v>271</v>
      </c>
      <c r="C18" s="84">
        <v>22</v>
      </c>
      <c r="D18" s="84">
        <v>0</v>
      </c>
    </row>
    <row r="19" spans="1:4" x14ac:dyDescent="0.2">
      <c r="A19" s="93" t="str">
        <f>IF(C19&lt;C18,"11.","")</f>
        <v>11.</v>
      </c>
      <c r="B19" s="71" t="s">
        <v>46</v>
      </c>
      <c r="C19" s="84">
        <v>21</v>
      </c>
      <c r="D19" s="84">
        <v>4</v>
      </c>
    </row>
    <row r="20" spans="1:4" x14ac:dyDescent="0.2">
      <c r="A20" s="93" t="str">
        <f>IF(C20&lt;C19,"12.","")</f>
        <v/>
      </c>
      <c r="B20" s="71" t="s">
        <v>279</v>
      </c>
      <c r="C20" s="84">
        <v>21</v>
      </c>
      <c r="D20" s="84">
        <v>2</v>
      </c>
    </row>
    <row r="21" spans="1:4" x14ac:dyDescent="0.2">
      <c r="A21" s="93" t="str">
        <f>IF(C21&lt;C20,"13.","")</f>
        <v/>
      </c>
      <c r="B21" s="71" t="s">
        <v>251</v>
      </c>
      <c r="C21" s="84">
        <v>21</v>
      </c>
      <c r="D21" s="84">
        <v>0</v>
      </c>
    </row>
    <row r="22" spans="1:4" x14ac:dyDescent="0.2">
      <c r="A22" s="93" t="str">
        <f>IF(C22&lt;C21,"14.","")</f>
        <v>14.</v>
      </c>
      <c r="B22" s="71" t="s">
        <v>13</v>
      </c>
      <c r="C22" s="84">
        <v>20</v>
      </c>
      <c r="D22" s="84">
        <v>5</v>
      </c>
    </row>
    <row r="23" spans="1:4" x14ac:dyDescent="0.2">
      <c r="A23" s="93" t="str">
        <f>IF(C23&lt;C22,"15.","")</f>
        <v>15.</v>
      </c>
      <c r="B23" s="71" t="s">
        <v>250</v>
      </c>
      <c r="C23" s="84">
        <v>19</v>
      </c>
      <c r="D23" s="84">
        <v>0</v>
      </c>
    </row>
    <row r="24" spans="1:4" x14ac:dyDescent="0.2">
      <c r="A24" s="93" t="str">
        <f>IF(C24&lt;C23,"16.","")</f>
        <v>16.</v>
      </c>
      <c r="B24" s="71" t="s">
        <v>56</v>
      </c>
      <c r="C24" s="84">
        <v>18</v>
      </c>
      <c r="D24" s="84">
        <v>1</v>
      </c>
    </row>
    <row r="25" spans="1:4" x14ac:dyDescent="0.2">
      <c r="A25" s="93" t="str">
        <f>IF(C25&lt;C24,"17.","")</f>
        <v>17.</v>
      </c>
      <c r="B25" s="71" t="s">
        <v>18</v>
      </c>
      <c r="C25" s="84">
        <v>17</v>
      </c>
      <c r="D25" s="84">
        <v>1</v>
      </c>
    </row>
    <row r="26" spans="1:4" x14ac:dyDescent="0.2">
      <c r="A26" s="93" t="str">
        <f>IF(C26&lt;C25,"18.","")</f>
        <v>18.</v>
      </c>
      <c r="B26" s="71" t="s">
        <v>24</v>
      </c>
      <c r="C26" s="84">
        <v>16</v>
      </c>
      <c r="D26" s="84">
        <v>1</v>
      </c>
    </row>
    <row r="27" spans="1:4" x14ac:dyDescent="0.2">
      <c r="A27" s="93" t="str">
        <f>IF(C27&lt;C26,"19.","")</f>
        <v>19.</v>
      </c>
      <c r="B27" s="71" t="s">
        <v>253</v>
      </c>
      <c r="C27" s="84">
        <v>13</v>
      </c>
      <c r="D27" s="84">
        <v>0</v>
      </c>
    </row>
    <row r="28" spans="1:4" x14ac:dyDescent="0.2">
      <c r="A28" s="93" t="str">
        <f>IF(C28&lt;C27,"20.","")</f>
        <v>20.</v>
      </c>
      <c r="B28" s="71" t="s">
        <v>28</v>
      </c>
      <c r="C28" s="84">
        <v>10</v>
      </c>
      <c r="D28" s="84">
        <v>0</v>
      </c>
    </row>
    <row r="29" spans="1:4" x14ac:dyDescent="0.2">
      <c r="A29" s="93" t="str">
        <f>IF(C29&lt;C28,"21.","")</f>
        <v>21.</v>
      </c>
      <c r="B29" s="71" t="s">
        <v>37</v>
      </c>
      <c r="C29" s="84">
        <v>9</v>
      </c>
      <c r="D29" s="84">
        <v>1</v>
      </c>
    </row>
    <row r="30" spans="1:4" x14ac:dyDescent="0.2">
      <c r="A30" s="93" t="str">
        <f>IF(C30&lt;C29,"22.","")</f>
        <v>22.</v>
      </c>
      <c r="B30" s="71" t="s">
        <v>273</v>
      </c>
      <c r="C30" s="84">
        <v>8</v>
      </c>
      <c r="D30" s="84">
        <v>0</v>
      </c>
    </row>
    <row r="31" spans="1:4" x14ac:dyDescent="0.2">
      <c r="A31" s="93" t="str">
        <f>IF(C31&lt;C30,"23.","")</f>
        <v/>
      </c>
      <c r="B31" s="71" t="s">
        <v>276</v>
      </c>
      <c r="C31" s="84">
        <v>8</v>
      </c>
      <c r="D31" s="84">
        <v>0</v>
      </c>
    </row>
    <row r="32" spans="1:4" x14ac:dyDescent="0.2">
      <c r="A32" s="93" t="str">
        <f>IF(C32&lt;C31,"24.","")</f>
        <v>24.</v>
      </c>
      <c r="B32" s="71" t="s">
        <v>277</v>
      </c>
      <c r="C32" s="84">
        <v>5</v>
      </c>
      <c r="D32" s="84">
        <v>4</v>
      </c>
    </row>
    <row r="33" spans="1:4" x14ac:dyDescent="0.2">
      <c r="A33" s="93" t="str">
        <f>IF(C33&lt;C32,"25.","")</f>
        <v/>
      </c>
      <c r="B33" s="71" t="s">
        <v>254</v>
      </c>
      <c r="C33" s="84">
        <v>5</v>
      </c>
      <c r="D33" s="84">
        <v>0</v>
      </c>
    </row>
    <row r="34" spans="1:4" x14ac:dyDescent="0.2">
      <c r="A34" s="93" t="str">
        <f>IF(C34&lt;C33,"26.","")</f>
        <v/>
      </c>
      <c r="B34" s="71" t="s">
        <v>260</v>
      </c>
      <c r="C34" s="84">
        <v>5</v>
      </c>
      <c r="D34" s="84">
        <v>0</v>
      </c>
    </row>
    <row r="35" spans="1:4" x14ac:dyDescent="0.2">
      <c r="A35" s="93" t="str">
        <f>IF(C35&lt;C34,"27.","")</f>
        <v>27.</v>
      </c>
      <c r="B35" s="71" t="s">
        <v>278</v>
      </c>
      <c r="C35" s="84">
        <v>4</v>
      </c>
      <c r="D35" s="84">
        <v>7</v>
      </c>
    </row>
    <row r="36" spans="1:4" x14ac:dyDescent="0.2">
      <c r="A36" s="93" t="str">
        <f>IF(C36&lt;C35,"28.","")</f>
        <v/>
      </c>
      <c r="B36" s="71" t="s">
        <v>266</v>
      </c>
      <c r="C36" s="84">
        <v>4</v>
      </c>
      <c r="D36" s="84">
        <v>1</v>
      </c>
    </row>
    <row r="37" spans="1:4" x14ac:dyDescent="0.2">
      <c r="A37" s="93" t="str">
        <f>IF(C37&lt;C36,"29.","")</f>
        <v/>
      </c>
      <c r="B37" s="71" t="s">
        <v>34</v>
      </c>
      <c r="C37" s="84">
        <v>4</v>
      </c>
      <c r="D37" s="84">
        <v>0</v>
      </c>
    </row>
    <row r="38" spans="1:4" x14ac:dyDescent="0.2">
      <c r="A38" s="93" t="str">
        <f>IF(C38&lt;C37,"30.","")</f>
        <v>30.</v>
      </c>
      <c r="B38" s="71" t="s">
        <v>268</v>
      </c>
      <c r="C38" s="84">
        <v>3</v>
      </c>
      <c r="D38" s="84">
        <v>0</v>
      </c>
    </row>
    <row r="39" spans="1:4" x14ac:dyDescent="0.2">
      <c r="A39" s="93" t="str">
        <f>IF(C39&lt;C38,"31.","")</f>
        <v/>
      </c>
      <c r="B39" s="71" t="s">
        <v>280</v>
      </c>
      <c r="C39" s="84">
        <v>3</v>
      </c>
      <c r="D39" s="84">
        <v>0</v>
      </c>
    </row>
    <row r="40" spans="1:4" x14ac:dyDescent="0.2">
      <c r="A40" s="93" t="str">
        <f>IF(C40&lt;C39,"32.","")</f>
        <v/>
      </c>
      <c r="B40" s="71" t="s">
        <v>257</v>
      </c>
      <c r="C40" s="84">
        <v>3</v>
      </c>
      <c r="D40" s="84">
        <v>0</v>
      </c>
    </row>
    <row r="41" spans="1:4" x14ac:dyDescent="0.2">
      <c r="A41" s="93" t="str">
        <f>IF(C41&lt;C40,"33.","")</f>
        <v>33.</v>
      </c>
      <c r="B41" s="71" t="s">
        <v>33</v>
      </c>
      <c r="C41" s="84">
        <v>2</v>
      </c>
      <c r="D41" s="84">
        <v>0</v>
      </c>
    </row>
    <row r="42" spans="1:4" x14ac:dyDescent="0.2">
      <c r="A42" s="93" t="str">
        <f>IF(C42&lt;C41,"34.","")</f>
        <v>34.</v>
      </c>
      <c r="B42" s="71" t="s">
        <v>281</v>
      </c>
      <c r="C42" s="84">
        <v>1</v>
      </c>
      <c r="D42" s="84">
        <v>0</v>
      </c>
    </row>
    <row r="43" spans="1:4" x14ac:dyDescent="0.2">
      <c r="A43" s="93" t="str">
        <f>IF(C43&lt;C42,"35.","")</f>
        <v/>
      </c>
      <c r="B43" s="71" t="s">
        <v>74</v>
      </c>
      <c r="C43" s="84">
        <v>1</v>
      </c>
      <c r="D43" s="84">
        <v>0</v>
      </c>
    </row>
    <row r="44" spans="1:4" x14ac:dyDescent="0.2">
      <c r="A44" s="93" t="str">
        <f>IF(C44&lt;C43,"36.","")</f>
        <v/>
      </c>
      <c r="B44" s="71" t="s">
        <v>44</v>
      </c>
      <c r="C44" s="84">
        <v>1</v>
      </c>
      <c r="D44" s="84">
        <v>0</v>
      </c>
    </row>
    <row r="45" spans="1:4" ht="15.75" thickBot="1" x14ac:dyDescent="0.25">
      <c r="A45" s="94" t="str">
        <f>IF(C45&lt;C44,"37.","")</f>
        <v/>
      </c>
      <c r="B45" s="77" t="s">
        <v>42</v>
      </c>
      <c r="C45" s="85">
        <v>1</v>
      </c>
      <c r="D45" s="85">
        <v>0</v>
      </c>
    </row>
    <row r="46" spans="1:4" ht="15.75" x14ac:dyDescent="0.2">
      <c r="A46" s="95"/>
      <c r="B46" s="75"/>
      <c r="C46" s="79"/>
      <c r="D46" s="96"/>
    </row>
    <row r="47" spans="1:4" x14ac:dyDescent="0.2">
      <c r="A47" s="81">
        <f>COUNTIF(C9:C45,"&gt;0")</f>
        <v>37</v>
      </c>
      <c r="B47" s="78" t="s">
        <v>60</v>
      </c>
      <c r="C47" s="86"/>
      <c r="D47" s="87">
        <f>SUM(D9:D45)</f>
        <v>56</v>
      </c>
    </row>
    <row r="48" spans="1:4" ht="15.75" thickBot="1" x14ac:dyDescent="0.25">
      <c r="A48" s="88"/>
      <c r="B48" s="89"/>
      <c r="C48" s="90"/>
      <c r="D48" s="91"/>
    </row>
  </sheetData>
  <mergeCells count="3">
    <mergeCell ref="A1:D1"/>
    <mergeCell ref="A3:D3"/>
    <mergeCell ref="A5:D5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5"/>
  <sheetViews>
    <sheetView workbookViewId="0">
      <selection activeCell="B18" sqref="B18"/>
    </sheetView>
  </sheetViews>
  <sheetFormatPr baseColWidth="10" defaultRowHeight="15" x14ac:dyDescent="0.2"/>
  <cols>
    <col min="1" max="1" width="10.7109375" style="80" customWidth="1"/>
    <col min="2" max="2" width="30.7109375" style="40" customWidth="1"/>
    <col min="3" max="4" width="15.7109375" style="80" customWidth="1"/>
  </cols>
  <sheetData>
    <row r="1" spans="1:4" s="40" customFormat="1" ht="18" customHeight="1" x14ac:dyDescent="0.25">
      <c r="A1" s="276" t="s">
        <v>0</v>
      </c>
      <c r="B1" s="277"/>
      <c r="C1" s="277"/>
      <c r="D1" s="277"/>
    </row>
    <row r="3" spans="1:4" ht="23.25" x14ac:dyDescent="0.35">
      <c r="A3" s="278" t="s">
        <v>298</v>
      </c>
      <c r="B3" s="279"/>
      <c r="C3" s="279"/>
      <c r="D3" s="279"/>
    </row>
    <row r="4" spans="1:4" ht="15" customHeight="1" x14ac:dyDescent="0.25">
      <c r="A4" s="73"/>
      <c r="B4" s="72"/>
    </row>
    <row r="5" spans="1:4" ht="15.75" x14ac:dyDescent="0.25">
      <c r="A5" s="276" t="s">
        <v>297</v>
      </c>
      <c r="B5" s="280"/>
      <c r="C5" s="280"/>
      <c r="D5" s="280"/>
    </row>
    <row r="6" spans="1:4" ht="15" customHeight="1" x14ac:dyDescent="0.25">
      <c r="A6" s="73"/>
      <c r="B6" s="43"/>
      <c r="C6" s="74"/>
      <c r="D6"/>
    </row>
    <row r="7" spans="1:4" ht="15.75" x14ac:dyDescent="0.2">
      <c r="A7" s="82" t="s">
        <v>5</v>
      </c>
      <c r="B7" s="82" t="s">
        <v>6</v>
      </c>
      <c r="C7" s="82" t="s">
        <v>2</v>
      </c>
      <c r="D7" s="82" t="s">
        <v>4</v>
      </c>
    </row>
    <row r="8" spans="1:4" ht="15.75" x14ac:dyDescent="0.2">
      <c r="A8" s="82"/>
      <c r="B8" s="76"/>
      <c r="C8" s="82"/>
      <c r="D8" s="82"/>
    </row>
    <row r="9" spans="1:4" ht="15.75" x14ac:dyDescent="0.2">
      <c r="A9" s="92" t="s">
        <v>9</v>
      </c>
      <c r="B9" s="19" t="s">
        <v>286</v>
      </c>
      <c r="C9" s="83">
        <v>40</v>
      </c>
      <c r="D9" s="83">
        <v>15</v>
      </c>
    </row>
    <row r="10" spans="1:4" x14ac:dyDescent="0.2">
      <c r="A10" s="93" t="str">
        <f>IF(C10&lt;C9,"2.","")</f>
        <v>2.</v>
      </c>
      <c r="B10" s="71" t="s">
        <v>277</v>
      </c>
      <c r="C10" s="84">
        <v>38</v>
      </c>
      <c r="D10" s="84">
        <v>26</v>
      </c>
    </row>
    <row r="11" spans="1:4" x14ac:dyDescent="0.2">
      <c r="A11" s="93" t="str">
        <f>IF(C11&lt;C10,"3.","")</f>
        <v>3.</v>
      </c>
      <c r="B11" s="71" t="s">
        <v>259</v>
      </c>
      <c r="C11" s="84">
        <v>37</v>
      </c>
      <c r="D11" s="84">
        <v>1</v>
      </c>
    </row>
    <row r="12" spans="1:4" x14ac:dyDescent="0.2">
      <c r="A12" s="93" t="str">
        <f>IF(C12&lt;C11,"4.","")</f>
        <v>4.</v>
      </c>
      <c r="B12" s="71" t="s">
        <v>280</v>
      </c>
      <c r="C12" s="84">
        <v>35</v>
      </c>
      <c r="D12" s="84">
        <v>5</v>
      </c>
    </row>
    <row r="13" spans="1:4" x14ac:dyDescent="0.2">
      <c r="A13" s="93" t="str">
        <f>IF(C13&lt;C12,"5.","")</f>
        <v>5.</v>
      </c>
      <c r="B13" s="71" t="s">
        <v>276</v>
      </c>
      <c r="C13" s="84">
        <v>34</v>
      </c>
      <c r="D13" s="84">
        <v>0</v>
      </c>
    </row>
    <row r="14" spans="1:4" x14ac:dyDescent="0.2">
      <c r="A14" s="93" t="str">
        <f>IF(C14&lt;C13,"6.","")</f>
        <v/>
      </c>
      <c r="B14" s="71" t="s">
        <v>18</v>
      </c>
      <c r="C14" s="84">
        <v>34</v>
      </c>
      <c r="D14" s="84">
        <v>0</v>
      </c>
    </row>
    <row r="15" spans="1:4" x14ac:dyDescent="0.2">
      <c r="A15" s="93" t="str">
        <f>IF(C15&lt;C14,"7.","")</f>
        <v>7.</v>
      </c>
      <c r="B15" s="71" t="s">
        <v>249</v>
      </c>
      <c r="C15" s="84">
        <v>32</v>
      </c>
      <c r="D15" s="84">
        <v>9</v>
      </c>
    </row>
    <row r="16" spans="1:4" x14ac:dyDescent="0.2">
      <c r="A16" s="93" t="str">
        <f>IF(C16&lt;C15,"8.","")</f>
        <v/>
      </c>
      <c r="B16" s="71" t="s">
        <v>279</v>
      </c>
      <c r="C16" s="84">
        <v>32</v>
      </c>
      <c r="D16" s="84">
        <v>2</v>
      </c>
    </row>
    <row r="17" spans="1:4" x14ac:dyDescent="0.2">
      <c r="A17" s="93" t="str">
        <f>IF(C17&lt;C16,"9.","")</f>
        <v>9.</v>
      </c>
      <c r="B17" s="71" t="s">
        <v>274</v>
      </c>
      <c r="C17" s="84">
        <v>25</v>
      </c>
      <c r="D17" s="84">
        <v>7</v>
      </c>
    </row>
    <row r="18" spans="1:4" x14ac:dyDescent="0.2">
      <c r="A18" s="93" t="str">
        <f>IF(C18&lt;C17,"10.","")</f>
        <v/>
      </c>
      <c r="B18" s="71" t="s">
        <v>19</v>
      </c>
      <c r="C18" s="84">
        <v>25</v>
      </c>
      <c r="D18" s="84">
        <v>1</v>
      </c>
    </row>
    <row r="19" spans="1:4" x14ac:dyDescent="0.2">
      <c r="A19" s="93" t="str">
        <f>IF(C19&lt;C18,"11.","")</f>
        <v>11.</v>
      </c>
      <c r="B19" s="71" t="s">
        <v>26</v>
      </c>
      <c r="C19" s="84">
        <v>22</v>
      </c>
      <c r="D19" s="84">
        <v>1</v>
      </c>
    </row>
    <row r="20" spans="1:4" x14ac:dyDescent="0.2">
      <c r="A20" s="93" t="str">
        <f>IF(C20&lt;C19,"12.","")</f>
        <v>12.</v>
      </c>
      <c r="B20" s="71" t="s">
        <v>250</v>
      </c>
      <c r="C20" s="84">
        <v>20</v>
      </c>
      <c r="D20" s="84">
        <v>4</v>
      </c>
    </row>
    <row r="21" spans="1:4" x14ac:dyDescent="0.2">
      <c r="A21" s="93" t="str">
        <f>IF(C21&lt;C20,"13.","")</f>
        <v/>
      </c>
      <c r="B21" s="71" t="s">
        <v>29</v>
      </c>
      <c r="C21" s="84">
        <v>20</v>
      </c>
      <c r="D21" s="84">
        <v>0</v>
      </c>
    </row>
    <row r="22" spans="1:4" x14ac:dyDescent="0.2">
      <c r="A22" s="93" t="str">
        <f>IF(C22&lt;C21,"14.","")</f>
        <v>14.</v>
      </c>
      <c r="B22" s="71" t="s">
        <v>275</v>
      </c>
      <c r="C22" s="84">
        <v>19</v>
      </c>
      <c r="D22" s="84">
        <v>4</v>
      </c>
    </row>
    <row r="23" spans="1:4" x14ac:dyDescent="0.2">
      <c r="A23" s="93" t="str">
        <f>IF(C23&lt;C22,"15.","")</f>
        <v/>
      </c>
      <c r="B23" s="71" t="s">
        <v>32</v>
      </c>
      <c r="C23" s="84">
        <v>19</v>
      </c>
      <c r="D23" s="84">
        <v>3</v>
      </c>
    </row>
    <row r="24" spans="1:4" x14ac:dyDescent="0.2">
      <c r="A24" s="93" t="str">
        <f>IF(C24&lt;C23,"16.","")</f>
        <v/>
      </c>
      <c r="B24" s="71" t="s">
        <v>271</v>
      </c>
      <c r="C24" s="84">
        <v>19</v>
      </c>
      <c r="D24" s="84">
        <v>0</v>
      </c>
    </row>
    <row r="25" spans="1:4" x14ac:dyDescent="0.2">
      <c r="A25" s="93" t="str">
        <f>IF(C25&lt;C24,"17.","")</f>
        <v>17.</v>
      </c>
      <c r="B25" s="71" t="s">
        <v>292</v>
      </c>
      <c r="C25" s="84">
        <v>18</v>
      </c>
      <c r="D25" s="84">
        <v>8</v>
      </c>
    </row>
    <row r="26" spans="1:4" x14ac:dyDescent="0.2">
      <c r="A26" s="93" t="str">
        <f>IF(C26&lt;C25,"18.","")</f>
        <v/>
      </c>
      <c r="B26" s="71" t="s">
        <v>253</v>
      </c>
      <c r="C26" s="84">
        <v>18</v>
      </c>
      <c r="D26" s="84">
        <v>0</v>
      </c>
    </row>
    <row r="27" spans="1:4" x14ac:dyDescent="0.2">
      <c r="A27" s="93" t="str">
        <f>IF(C27&lt;C26,"19.","")</f>
        <v>19.</v>
      </c>
      <c r="B27" s="71" t="s">
        <v>262</v>
      </c>
      <c r="C27" s="84">
        <v>16</v>
      </c>
      <c r="D27" s="84">
        <v>1</v>
      </c>
    </row>
    <row r="28" spans="1:4" x14ac:dyDescent="0.2">
      <c r="A28" s="93" t="str">
        <f>IF(C28&lt;C27,"20.","")</f>
        <v/>
      </c>
      <c r="B28" s="71" t="s">
        <v>264</v>
      </c>
      <c r="C28" s="84">
        <v>16</v>
      </c>
      <c r="D28" s="84">
        <v>1</v>
      </c>
    </row>
    <row r="29" spans="1:4" x14ac:dyDescent="0.2">
      <c r="A29" s="93" t="str">
        <f>IF(C29&lt;C28,"21.","")</f>
        <v>21.</v>
      </c>
      <c r="B29" s="71" t="s">
        <v>261</v>
      </c>
      <c r="C29" s="84">
        <v>15</v>
      </c>
      <c r="D29" s="84">
        <v>2</v>
      </c>
    </row>
    <row r="30" spans="1:4" x14ac:dyDescent="0.2">
      <c r="A30" s="93" t="str">
        <f>IF(C30&lt;C29,"22.","")</f>
        <v>22.</v>
      </c>
      <c r="B30" s="71" t="s">
        <v>278</v>
      </c>
      <c r="C30" s="84">
        <v>14</v>
      </c>
      <c r="D30" s="84">
        <v>18</v>
      </c>
    </row>
    <row r="31" spans="1:4" x14ac:dyDescent="0.2">
      <c r="A31" s="93" t="str">
        <f>IF(C31&lt;C30,"23.","")</f>
        <v>23.</v>
      </c>
      <c r="B31" s="71" t="s">
        <v>254</v>
      </c>
      <c r="C31" s="84">
        <v>13</v>
      </c>
      <c r="D31" s="84">
        <v>1</v>
      </c>
    </row>
    <row r="32" spans="1:4" x14ac:dyDescent="0.2">
      <c r="A32" s="93" t="str">
        <f>IF(C32&lt;C31,"24.","")</f>
        <v/>
      </c>
      <c r="B32" s="71" t="s">
        <v>260</v>
      </c>
      <c r="C32" s="84">
        <v>13</v>
      </c>
      <c r="D32" s="84">
        <v>1</v>
      </c>
    </row>
    <row r="33" spans="1:4" x14ac:dyDescent="0.2">
      <c r="A33" s="93" t="str">
        <f>IF(C33&lt;C32,"25.","")</f>
        <v>25.</v>
      </c>
      <c r="B33" s="71" t="s">
        <v>46</v>
      </c>
      <c r="C33" s="84">
        <v>12</v>
      </c>
      <c r="D33" s="84">
        <v>1</v>
      </c>
    </row>
    <row r="34" spans="1:4" x14ac:dyDescent="0.2">
      <c r="A34" s="93" t="str">
        <f>IF(C34&lt;C33,"26.","")</f>
        <v>26.</v>
      </c>
      <c r="B34" s="71" t="s">
        <v>287</v>
      </c>
      <c r="C34" s="84">
        <v>11</v>
      </c>
      <c r="D34" s="84">
        <v>4</v>
      </c>
    </row>
    <row r="35" spans="1:4" x14ac:dyDescent="0.2">
      <c r="A35" s="93" t="str">
        <f>IF(C35&lt;C34,"27.","")</f>
        <v/>
      </c>
      <c r="B35" s="71" t="s">
        <v>28</v>
      </c>
      <c r="C35" s="84">
        <v>11</v>
      </c>
      <c r="D35" s="84">
        <v>2</v>
      </c>
    </row>
    <row r="36" spans="1:4" x14ac:dyDescent="0.2">
      <c r="A36" s="93" t="str">
        <f>IF(C36&lt;C35,"28.","")</f>
        <v/>
      </c>
      <c r="B36" s="71" t="s">
        <v>285</v>
      </c>
      <c r="C36" s="84">
        <v>11</v>
      </c>
      <c r="D36" s="84">
        <v>0</v>
      </c>
    </row>
    <row r="37" spans="1:4" x14ac:dyDescent="0.2">
      <c r="A37" s="93" t="str">
        <f>IF(C37&lt;C36,"29.","")</f>
        <v/>
      </c>
      <c r="B37" s="71" t="s">
        <v>293</v>
      </c>
      <c r="C37" s="84">
        <v>11</v>
      </c>
      <c r="D37" s="84">
        <v>0</v>
      </c>
    </row>
    <row r="38" spans="1:4" x14ac:dyDescent="0.2">
      <c r="A38" s="93" t="str">
        <f>IF(C38&lt;C37,"30.","")</f>
        <v>30.</v>
      </c>
      <c r="B38" s="71" t="s">
        <v>281</v>
      </c>
      <c r="C38" s="84">
        <v>10</v>
      </c>
      <c r="D38" s="84">
        <v>3</v>
      </c>
    </row>
    <row r="39" spans="1:4" x14ac:dyDescent="0.2">
      <c r="A39" s="93" t="str">
        <f>IF(C39&lt;C38,"31.","")</f>
        <v/>
      </c>
      <c r="B39" s="71" t="s">
        <v>288</v>
      </c>
      <c r="C39" s="84">
        <v>10</v>
      </c>
      <c r="D39" s="84">
        <v>1</v>
      </c>
    </row>
    <row r="40" spans="1:4" x14ac:dyDescent="0.2">
      <c r="A40" s="93" t="str">
        <f>IF(C40&lt;C39,"32.","")</f>
        <v>32.</v>
      </c>
      <c r="B40" s="71" t="s">
        <v>289</v>
      </c>
      <c r="C40" s="84">
        <v>9</v>
      </c>
      <c r="D40" s="84">
        <v>0</v>
      </c>
    </row>
    <row r="41" spans="1:4" x14ac:dyDescent="0.2">
      <c r="A41" s="93" t="str">
        <f>IF(C41&lt;C40,"33.","")</f>
        <v/>
      </c>
      <c r="B41" s="71" t="s">
        <v>27</v>
      </c>
      <c r="C41" s="84">
        <v>9</v>
      </c>
      <c r="D41" s="84">
        <v>0</v>
      </c>
    </row>
    <row r="42" spans="1:4" x14ac:dyDescent="0.2">
      <c r="A42" s="93" t="str">
        <f>IF(C42&lt;C41,"34.","")</f>
        <v>34.</v>
      </c>
      <c r="B42" s="71" t="s">
        <v>284</v>
      </c>
      <c r="C42" s="84">
        <v>7</v>
      </c>
      <c r="D42" s="84">
        <v>2</v>
      </c>
    </row>
    <row r="43" spans="1:4" x14ac:dyDescent="0.2">
      <c r="A43" s="93" t="str">
        <f>IF(C43&lt;C42,"35.","")</f>
        <v>35.</v>
      </c>
      <c r="B43" s="71" t="s">
        <v>294</v>
      </c>
      <c r="C43" s="84">
        <v>6</v>
      </c>
      <c r="D43" s="84">
        <v>4</v>
      </c>
    </row>
    <row r="44" spans="1:4" x14ac:dyDescent="0.2">
      <c r="A44" s="93" t="str">
        <f t="shared" ref="A44:A62" si="0">IF(C44&lt;C43,"34.","")</f>
        <v/>
      </c>
      <c r="B44" s="71" t="s">
        <v>41</v>
      </c>
      <c r="C44" s="84">
        <v>6</v>
      </c>
      <c r="D44" s="84">
        <v>3</v>
      </c>
    </row>
    <row r="45" spans="1:4" x14ac:dyDescent="0.2">
      <c r="A45" s="93" t="str">
        <f t="shared" si="0"/>
        <v/>
      </c>
      <c r="B45" s="98" t="s">
        <v>257</v>
      </c>
      <c r="C45" s="99">
        <v>6</v>
      </c>
      <c r="D45" s="99">
        <v>0</v>
      </c>
    </row>
    <row r="46" spans="1:4" x14ac:dyDescent="0.2">
      <c r="A46" s="93" t="str">
        <f t="shared" si="0"/>
        <v/>
      </c>
      <c r="B46" s="98" t="s">
        <v>74</v>
      </c>
      <c r="C46" s="99">
        <v>6</v>
      </c>
      <c r="D46" s="99">
        <v>0</v>
      </c>
    </row>
    <row r="47" spans="1:4" x14ac:dyDescent="0.2">
      <c r="A47" s="93" t="str">
        <f t="shared" si="0"/>
        <v/>
      </c>
      <c r="B47" s="98" t="s">
        <v>266</v>
      </c>
      <c r="C47" s="99">
        <v>6</v>
      </c>
      <c r="D47" s="99">
        <v>0</v>
      </c>
    </row>
    <row r="48" spans="1:4" x14ac:dyDescent="0.2">
      <c r="A48" s="93" t="str">
        <f t="shared" si="0"/>
        <v/>
      </c>
      <c r="B48" s="98" t="s">
        <v>295</v>
      </c>
      <c r="C48" s="99">
        <v>6</v>
      </c>
      <c r="D48" s="99">
        <v>0</v>
      </c>
    </row>
    <row r="49" spans="1:4" x14ac:dyDescent="0.2">
      <c r="A49" s="93" t="str">
        <f>IF(C49&lt;C48,"41.","")</f>
        <v/>
      </c>
      <c r="B49" s="98" t="s">
        <v>36</v>
      </c>
      <c r="C49" s="99">
        <v>6</v>
      </c>
      <c r="D49" s="99">
        <v>0</v>
      </c>
    </row>
    <row r="50" spans="1:4" x14ac:dyDescent="0.2">
      <c r="A50" s="93" t="str">
        <f>IF(C50&lt;C49,"42.","")</f>
        <v>42.</v>
      </c>
      <c r="B50" s="98" t="s">
        <v>13</v>
      </c>
      <c r="C50" s="99">
        <v>5</v>
      </c>
      <c r="D50" s="99">
        <v>0</v>
      </c>
    </row>
    <row r="51" spans="1:4" x14ac:dyDescent="0.2">
      <c r="A51" s="93" t="str">
        <f>IF(C51&lt;C50,"43.","")</f>
        <v>43.</v>
      </c>
      <c r="B51" s="98" t="s">
        <v>56</v>
      </c>
      <c r="C51" s="99">
        <v>4</v>
      </c>
      <c r="D51" s="99">
        <v>2</v>
      </c>
    </row>
    <row r="52" spans="1:4" x14ac:dyDescent="0.2">
      <c r="A52" s="93" t="str">
        <f t="shared" si="0"/>
        <v/>
      </c>
      <c r="B52" s="98" t="s">
        <v>47</v>
      </c>
      <c r="C52" s="99">
        <v>4</v>
      </c>
      <c r="D52" s="99">
        <v>0</v>
      </c>
    </row>
    <row r="53" spans="1:4" x14ac:dyDescent="0.2">
      <c r="A53" s="93" t="str">
        <f>IF(C53&lt;C52,"45.","")</f>
        <v/>
      </c>
      <c r="B53" s="98" t="s">
        <v>291</v>
      </c>
      <c r="C53" s="99">
        <v>4</v>
      </c>
      <c r="D53" s="99">
        <v>0</v>
      </c>
    </row>
    <row r="54" spans="1:4" x14ac:dyDescent="0.2">
      <c r="A54" s="93" t="str">
        <f>IF(C54&lt;C53,"46.","")</f>
        <v>46.</v>
      </c>
      <c r="B54" s="98" t="s">
        <v>33</v>
      </c>
      <c r="C54" s="99">
        <v>3</v>
      </c>
      <c r="D54" s="99">
        <v>1</v>
      </c>
    </row>
    <row r="55" spans="1:4" x14ac:dyDescent="0.2">
      <c r="A55" s="93" t="str">
        <f>IF(C55&lt;C54,"34.","")</f>
        <v/>
      </c>
      <c r="B55" s="98" t="s">
        <v>44</v>
      </c>
      <c r="C55" s="99">
        <v>3</v>
      </c>
      <c r="D55" s="99">
        <v>0</v>
      </c>
    </row>
    <row r="56" spans="1:4" x14ac:dyDescent="0.2">
      <c r="A56" s="93" t="str">
        <f>IF(C56&lt;C55,"48.","")</f>
        <v>48.</v>
      </c>
      <c r="B56" s="98" t="s">
        <v>24</v>
      </c>
      <c r="C56" s="99">
        <v>2</v>
      </c>
      <c r="D56" s="99">
        <v>2</v>
      </c>
    </row>
    <row r="57" spans="1:4" x14ac:dyDescent="0.2">
      <c r="A57" s="93" t="str">
        <f t="shared" si="0"/>
        <v/>
      </c>
      <c r="B57" s="98" t="s">
        <v>54</v>
      </c>
      <c r="C57" s="99">
        <v>2</v>
      </c>
      <c r="D57" s="99">
        <v>1</v>
      </c>
    </row>
    <row r="58" spans="1:4" x14ac:dyDescent="0.2">
      <c r="A58" s="93" t="str">
        <f t="shared" si="0"/>
        <v/>
      </c>
      <c r="B58" s="98" t="s">
        <v>48</v>
      </c>
      <c r="C58" s="99">
        <v>2</v>
      </c>
      <c r="D58" s="99">
        <v>0</v>
      </c>
    </row>
    <row r="59" spans="1:4" x14ac:dyDescent="0.2">
      <c r="A59" s="93" t="str">
        <f>IF(C59&lt;C58,"51.","")</f>
        <v>51.</v>
      </c>
      <c r="B59" s="98" t="s">
        <v>296</v>
      </c>
      <c r="C59" s="99">
        <v>1</v>
      </c>
      <c r="D59" s="99">
        <v>2</v>
      </c>
    </row>
    <row r="60" spans="1:4" x14ac:dyDescent="0.2">
      <c r="A60" s="93" t="str">
        <f t="shared" si="0"/>
        <v/>
      </c>
      <c r="B60" s="98" t="s">
        <v>268</v>
      </c>
      <c r="C60" s="99">
        <v>1</v>
      </c>
      <c r="D60" s="99">
        <v>0</v>
      </c>
    </row>
    <row r="61" spans="1:4" x14ac:dyDescent="0.2">
      <c r="A61" s="93" t="str">
        <f t="shared" si="0"/>
        <v/>
      </c>
      <c r="B61" s="98" t="s">
        <v>290</v>
      </c>
      <c r="C61" s="99">
        <v>1</v>
      </c>
      <c r="D61" s="99">
        <v>0</v>
      </c>
    </row>
    <row r="62" spans="1:4" ht="15.75" thickBot="1" x14ac:dyDescent="0.25">
      <c r="A62" s="93" t="str">
        <f t="shared" si="0"/>
        <v/>
      </c>
      <c r="B62" s="77" t="s">
        <v>57</v>
      </c>
      <c r="C62" s="85">
        <v>1</v>
      </c>
      <c r="D62" s="85">
        <v>0</v>
      </c>
    </row>
    <row r="63" spans="1:4" ht="15.75" x14ac:dyDescent="0.2">
      <c r="A63" s="95"/>
      <c r="B63" s="75"/>
      <c r="C63" s="79"/>
      <c r="D63" s="96"/>
    </row>
    <row r="64" spans="1:4" x14ac:dyDescent="0.2">
      <c r="A64" s="81">
        <f>COUNTIF(C9:C62,"&gt;0")</f>
        <v>54</v>
      </c>
      <c r="B64" s="78" t="s">
        <v>60</v>
      </c>
      <c r="C64" s="100" t="s">
        <v>299</v>
      </c>
      <c r="D64" s="87">
        <f>SUM(D9:D62)</f>
        <v>138</v>
      </c>
    </row>
    <row r="65" spans="1:4" ht="15.75" thickBot="1" x14ac:dyDescent="0.25">
      <c r="A65" s="88"/>
      <c r="B65" s="89"/>
      <c r="C65" s="90"/>
      <c r="D65" s="91"/>
    </row>
  </sheetData>
  <mergeCells count="3">
    <mergeCell ref="A1:D1"/>
    <mergeCell ref="A3:D3"/>
    <mergeCell ref="A5:D5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opLeftCell="A23" workbookViewId="0">
      <selection activeCell="B34" sqref="B34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customWidth="1"/>
    <col min="7" max="7" width="28.7109375" customWidth="1"/>
    <col min="8" max="9" width="12.7109375" customWidth="1"/>
  </cols>
  <sheetData>
    <row r="1" spans="1:9" s="80" customFormat="1" ht="18" customHeight="1" x14ac:dyDescent="0.25">
      <c r="A1" s="276" t="s">
        <v>0</v>
      </c>
      <c r="B1" s="280"/>
      <c r="C1" s="280"/>
      <c r="D1" s="280"/>
      <c r="E1" s="97"/>
      <c r="F1" s="97"/>
      <c r="G1" s="97"/>
      <c r="H1" s="97"/>
      <c r="I1" s="97"/>
    </row>
    <row r="2" spans="1:9" s="97" customFormat="1" ht="13.5" customHeight="1" x14ac:dyDescent="0.2">
      <c r="A2" s="80"/>
      <c r="B2" s="80"/>
      <c r="C2" s="80"/>
      <c r="D2" s="80"/>
      <c r="E2" s="80"/>
    </row>
    <row r="3" spans="1:9" s="137" customFormat="1" ht="20.25" x14ac:dyDescent="0.3">
      <c r="A3" s="281" t="s">
        <v>301</v>
      </c>
      <c r="B3" s="280"/>
      <c r="C3" s="280"/>
      <c r="D3" s="280"/>
      <c r="E3" s="97"/>
      <c r="F3" s="97"/>
    </row>
    <row r="4" spans="1:9" s="97" customFormat="1" ht="13.5" customHeight="1" x14ac:dyDescent="0.25">
      <c r="A4" s="73"/>
      <c r="B4" s="72"/>
      <c r="C4" s="80"/>
      <c r="D4" s="80"/>
      <c r="E4" s="80"/>
    </row>
    <row r="5" spans="1:9" s="97" customFormat="1" ht="15.75" x14ac:dyDescent="0.25">
      <c r="A5" s="276" t="s">
        <v>300</v>
      </c>
      <c r="B5" s="280"/>
      <c r="C5" s="280"/>
      <c r="D5" s="280"/>
    </row>
    <row r="6" spans="1:9" ht="15" customHeight="1" thickBot="1" x14ac:dyDescent="0.3">
      <c r="A6" s="73"/>
      <c r="B6" s="43"/>
      <c r="C6" s="74"/>
      <c r="D6"/>
      <c r="E6"/>
    </row>
    <row r="7" spans="1:9" s="40" customFormat="1" ht="16.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0" customFormat="1" ht="15" customHeight="1" x14ac:dyDescent="0.2">
      <c r="A8" s="130" t="s">
        <v>9</v>
      </c>
      <c r="B8" s="128" t="s">
        <v>278</v>
      </c>
      <c r="C8" s="129">
        <v>56</v>
      </c>
      <c r="D8" s="131">
        <v>72</v>
      </c>
      <c r="E8" s="127"/>
    </row>
    <row r="9" spans="1:9" ht="12.75" customHeight="1" x14ac:dyDescent="0.2">
      <c r="A9" s="115" t="str">
        <f>IF(C9&lt;C8,"2.","")</f>
        <v>2.</v>
      </c>
      <c r="B9" s="21" t="s">
        <v>276</v>
      </c>
      <c r="C9" s="101">
        <v>55</v>
      </c>
      <c r="D9" s="116">
        <v>0</v>
      </c>
      <c r="E9" s="113"/>
    </row>
    <row r="10" spans="1:9" ht="12.75" customHeight="1" x14ac:dyDescent="0.2">
      <c r="A10" s="115" t="str">
        <f>IF(C10&lt;C9,"3.","")</f>
        <v>3.</v>
      </c>
      <c r="B10" s="21" t="s">
        <v>277</v>
      </c>
      <c r="C10" s="101">
        <v>53</v>
      </c>
      <c r="D10" s="116">
        <v>59</v>
      </c>
      <c r="E10" s="113"/>
    </row>
    <row r="11" spans="1:9" ht="12.75" customHeight="1" x14ac:dyDescent="0.2">
      <c r="A11" s="115" t="str">
        <f>IF(C11&lt;C10,"4.","")</f>
        <v>4.</v>
      </c>
      <c r="B11" s="21" t="s">
        <v>47</v>
      </c>
      <c r="C11" s="101">
        <v>47</v>
      </c>
      <c r="D11" s="116">
        <v>0</v>
      </c>
      <c r="E11" s="113"/>
    </row>
    <row r="12" spans="1:9" ht="12.75" customHeight="1" x14ac:dyDescent="0.2">
      <c r="A12" s="115" t="str">
        <f>IF(C12&lt;C11,"5.","")</f>
        <v>5.</v>
      </c>
      <c r="B12" s="21" t="s">
        <v>302</v>
      </c>
      <c r="C12" s="101">
        <v>46</v>
      </c>
      <c r="D12" s="116">
        <v>13</v>
      </c>
      <c r="E12" s="113"/>
    </row>
    <row r="13" spans="1:9" ht="12.75" customHeight="1" x14ac:dyDescent="0.2">
      <c r="A13" s="115" t="str">
        <f>IF(C13&lt;C12,"6.","")</f>
        <v/>
      </c>
      <c r="B13" s="21" t="s">
        <v>19</v>
      </c>
      <c r="C13" s="101">
        <v>46</v>
      </c>
      <c r="D13" s="116">
        <v>5</v>
      </c>
      <c r="E13" s="113"/>
    </row>
    <row r="14" spans="1:9" ht="12.75" customHeight="1" x14ac:dyDescent="0.2">
      <c r="A14" s="115" t="str">
        <f>IF(C14&lt;C13,"7.","")</f>
        <v>7.</v>
      </c>
      <c r="B14" s="21" t="s">
        <v>249</v>
      </c>
      <c r="C14" s="101">
        <v>45</v>
      </c>
      <c r="D14" s="116">
        <v>7</v>
      </c>
      <c r="E14" s="113"/>
    </row>
    <row r="15" spans="1:9" ht="12.75" customHeight="1" x14ac:dyDescent="0.2">
      <c r="A15" s="115" t="str">
        <f>IF(C15&lt;C14,"8.","")</f>
        <v>8.</v>
      </c>
      <c r="B15" s="21" t="s">
        <v>286</v>
      </c>
      <c r="C15" s="101">
        <v>41</v>
      </c>
      <c r="D15" s="116">
        <v>12</v>
      </c>
      <c r="E15" s="113"/>
    </row>
    <row r="16" spans="1:9" ht="12.75" customHeight="1" x14ac:dyDescent="0.2">
      <c r="A16" s="115" t="str">
        <f>IF(C16&lt;C15,"9.","")</f>
        <v>9.</v>
      </c>
      <c r="B16" s="21" t="s">
        <v>262</v>
      </c>
      <c r="C16" s="101">
        <v>37</v>
      </c>
      <c r="D16" s="116">
        <v>1</v>
      </c>
      <c r="E16" s="113"/>
    </row>
    <row r="17" spans="1:5" ht="12.75" customHeight="1" x14ac:dyDescent="0.2">
      <c r="A17" s="115" t="str">
        <f>IF(C17&lt;C16,"10.","")</f>
        <v>10.</v>
      </c>
      <c r="B17" s="21" t="s">
        <v>293</v>
      </c>
      <c r="C17" s="101">
        <v>35</v>
      </c>
      <c r="D17" s="116">
        <v>0</v>
      </c>
      <c r="E17" s="113"/>
    </row>
    <row r="18" spans="1:5" ht="12.75" customHeight="1" x14ac:dyDescent="0.2">
      <c r="A18" s="115" t="str">
        <f>IF(C18&lt;C17,"11.","")</f>
        <v>11.</v>
      </c>
      <c r="B18" s="21" t="s">
        <v>292</v>
      </c>
      <c r="C18" s="101">
        <v>34</v>
      </c>
      <c r="D18" s="116">
        <v>5</v>
      </c>
      <c r="E18" s="113"/>
    </row>
    <row r="19" spans="1:5" ht="12.75" customHeight="1" x14ac:dyDescent="0.2">
      <c r="A19" s="115" t="str">
        <f>IF(C19&lt;C18,"12.","")</f>
        <v>12.</v>
      </c>
      <c r="B19" s="21" t="s">
        <v>18</v>
      </c>
      <c r="C19" s="101">
        <v>33</v>
      </c>
      <c r="D19" s="116">
        <v>0</v>
      </c>
      <c r="E19" s="113"/>
    </row>
    <row r="20" spans="1:5" ht="12.75" customHeight="1" x14ac:dyDescent="0.2">
      <c r="A20" s="115" t="str">
        <f>IF(C20&lt;C19,"13.","")</f>
        <v>13.</v>
      </c>
      <c r="B20" s="21" t="s">
        <v>46</v>
      </c>
      <c r="C20" s="101">
        <v>30</v>
      </c>
      <c r="D20" s="116">
        <v>1</v>
      </c>
      <c r="E20" s="113"/>
    </row>
    <row r="21" spans="1:5" ht="12.75" customHeight="1" x14ac:dyDescent="0.2">
      <c r="A21" s="115" t="str">
        <f>IF(C21&lt;C20,"14.","")</f>
        <v>14.</v>
      </c>
      <c r="B21" s="21" t="s">
        <v>261</v>
      </c>
      <c r="C21" s="101">
        <v>29</v>
      </c>
      <c r="D21" s="116">
        <v>1</v>
      </c>
      <c r="E21" s="113"/>
    </row>
    <row r="22" spans="1:5" ht="12.75" customHeight="1" x14ac:dyDescent="0.2">
      <c r="A22" s="115" t="str">
        <f>IF(C22&lt;C21,"15.","")</f>
        <v>15.</v>
      </c>
      <c r="B22" s="21" t="s">
        <v>279</v>
      </c>
      <c r="C22" s="101">
        <v>28</v>
      </c>
      <c r="D22" s="116">
        <v>2</v>
      </c>
      <c r="E22" s="113"/>
    </row>
    <row r="23" spans="1:5" ht="12.75" customHeight="1" x14ac:dyDescent="0.2">
      <c r="A23" s="115" t="str">
        <f>IF(C23&lt;C22,"16.","")</f>
        <v>16.</v>
      </c>
      <c r="B23" s="21" t="s">
        <v>303</v>
      </c>
      <c r="C23" s="101">
        <v>20</v>
      </c>
      <c r="D23" s="116">
        <v>1</v>
      </c>
      <c r="E23" s="113"/>
    </row>
    <row r="24" spans="1:5" ht="12.75" customHeight="1" x14ac:dyDescent="0.2">
      <c r="A24" s="115" t="str">
        <f>IF(C24&lt;C23,"17.","")</f>
        <v/>
      </c>
      <c r="B24" s="21" t="s">
        <v>13</v>
      </c>
      <c r="C24" s="101">
        <v>20</v>
      </c>
      <c r="D24" s="116">
        <v>1</v>
      </c>
      <c r="E24" s="113"/>
    </row>
    <row r="25" spans="1:5" ht="12.75" customHeight="1" x14ac:dyDescent="0.2">
      <c r="A25" s="115" t="str">
        <f>IF(C25&lt;C24,"18.","")</f>
        <v/>
      </c>
      <c r="B25" s="21" t="s">
        <v>253</v>
      </c>
      <c r="C25" s="101">
        <v>20</v>
      </c>
      <c r="D25" s="116">
        <v>0</v>
      </c>
      <c r="E25" s="113"/>
    </row>
    <row r="26" spans="1:5" ht="12.75" customHeight="1" x14ac:dyDescent="0.2">
      <c r="A26" s="115" t="str">
        <f>IF(C26&lt;C25,"19.","")</f>
        <v>19.</v>
      </c>
      <c r="B26" s="21" t="s">
        <v>250</v>
      </c>
      <c r="C26" s="101">
        <v>19</v>
      </c>
      <c r="D26" s="116">
        <v>0</v>
      </c>
      <c r="E26" s="113"/>
    </row>
    <row r="27" spans="1:5" ht="12.75" customHeight="1" x14ac:dyDescent="0.2">
      <c r="A27" s="115" t="str">
        <f>IF(C27&lt;C26,"20.","")</f>
        <v>20.</v>
      </c>
      <c r="B27" s="21" t="s">
        <v>29</v>
      </c>
      <c r="C27" s="101">
        <v>18</v>
      </c>
      <c r="D27" s="116">
        <v>8</v>
      </c>
      <c r="E27" s="113"/>
    </row>
    <row r="28" spans="1:5" ht="12.75" customHeight="1" x14ac:dyDescent="0.2">
      <c r="A28" s="115" t="str">
        <f>IF(C28&lt;C27,"21.","")</f>
        <v/>
      </c>
      <c r="B28" s="21" t="s">
        <v>264</v>
      </c>
      <c r="C28" s="101">
        <v>18</v>
      </c>
      <c r="D28" s="116">
        <v>3</v>
      </c>
      <c r="E28" s="113"/>
    </row>
    <row r="29" spans="1:5" ht="12.75" customHeight="1" x14ac:dyDescent="0.2">
      <c r="A29" s="115" t="str">
        <f>IF(C29&lt;C28,"22.","")</f>
        <v>22.</v>
      </c>
      <c r="B29" s="21" t="s">
        <v>260</v>
      </c>
      <c r="C29" s="101">
        <v>17</v>
      </c>
      <c r="D29" s="116">
        <v>1</v>
      </c>
      <c r="E29" s="113"/>
    </row>
    <row r="30" spans="1:5" ht="12.75" customHeight="1" x14ac:dyDescent="0.2">
      <c r="A30" s="115" t="str">
        <f>IF(C30&lt;C29,"23.","")</f>
        <v/>
      </c>
      <c r="B30" s="21" t="s">
        <v>266</v>
      </c>
      <c r="C30" s="101">
        <v>17</v>
      </c>
      <c r="D30" s="116">
        <v>0</v>
      </c>
      <c r="E30" s="113"/>
    </row>
    <row r="31" spans="1:5" ht="12.75" customHeight="1" x14ac:dyDescent="0.2">
      <c r="A31" s="115" t="str">
        <f>IF(C31&lt;C30,"24.","")</f>
        <v>24.</v>
      </c>
      <c r="B31" s="21" t="s">
        <v>259</v>
      </c>
      <c r="C31" s="101">
        <v>16</v>
      </c>
      <c r="D31" s="116">
        <v>0</v>
      </c>
      <c r="E31" s="113"/>
    </row>
    <row r="32" spans="1:5" ht="12.75" customHeight="1" x14ac:dyDescent="0.2">
      <c r="A32" s="115" t="str">
        <f>IF(C32&lt;C31,"25.","")</f>
        <v>25.</v>
      </c>
      <c r="B32" s="21" t="s">
        <v>289</v>
      </c>
      <c r="C32" s="101">
        <v>15</v>
      </c>
      <c r="D32" s="116">
        <v>0</v>
      </c>
      <c r="E32" s="113"/>
    </row>
    <row r="33" spans="1:5" ht="12.75" customHeight="1" x14ac:dyDescent="0.2">
      <c r="A33" s="115" t="str">
        <f>IF(C33&lt;C32,"26.","")</f>
        <v>26.</v>
      </c>
      <c r="B33" s="21" t="s">
        <v>284</v>
      </c>
      <c r="C33" s="101">
        <v>12</v>
      </c>
      <c r="D33" s="116">
        <v>4</v>
      </c>
      <c r="E33" s="113"/>
    </row>
    <row r="34" spans="1:5" ht="12.75" customHeight="1" x14ac:dyDescent="0.2">
      <c r="A34" s="115" t="str">
        <f>IF(C34&lt;C33,"27.","")</f>
        <v/>
      </c>
      <c r="B34" s="21" t="s">
        <v>304</v>
      </c>
      <c r="C34" s="101">
        <v>12</v>
      </c>
      <c r="D34" s="116">
        <v>1</v>
      </c>
      <c r="E34" s="113"/>
    </row>
    <row r="35" spans="1:5" ht="12.75" customHeight="1" x14ac:dyDescent="0.2">
      <c r="A35" s="115" t="str">
        <f>IF(C35&lt;C34,"28.","")</f>
        <v>28.</v>
      </c>
      <c r="B35" s="21" t="s">
        <v>32</v>
      </c>
      <c r="C35" s="101">
        <v>10</v>
      </c>
      <c r="D35" s="116">
        <v>3</v>
      </c>
      <c r="E35" s="113"/>
    </row>
    <row r="36" spans="1:5" ht="12.75" customHeight="1" x14ac:dyDescent="0.2">
      <c r="A36" s="115" t="str">
        <f>IF(C36&lt;C35,"29.","")</f>
        <v>29.</v>
      </c>
      <c r="B36" s="21" t="s">
        <v>294</v>
      </c>
      <c r="C36" s="101">
        <v>8</v>
      </c>
      <c r="D36" s="116">
        <v>2</v>
      </c>
      <c r="E36" s="113"/>
    </row>
    <row r="37" spans="1:5" ht="12.75" customHeight="1" x14ac:dyDescent="0.2">
      <c r="A37" s="115" t="str">
        <f>IF(C37&lt;C36,"30.","")</f>
        <v/>
      </c>
      <c r="B37" s="21" t="s">
        <v>288</v>
      </c>
      <c r="C37" s="101">
        <v>8</v>
      </c>
      <c r="D37" s="116">
        <v>0</v>
      </c>
      <c r="E37" s="113"/>
    </row>
    <row r="38" spans="1:5" ht="12.75" customHeight="1" x14ac:dyDescent="0.2">
      <c r="A38" s="115" t="str">
        <f t="shared" ref="A38:A56" si="0">IF(C38&lt;C37,"30.","")</f>
        <v/>
      </c>
      <c r="B38" s="21" t="s">
        <v>27</v>
      </c>
      <c r="C38" s="101">
        <v>8</v>
      </c>
      <c r="D38" s="116">
        <v>0</v>
      </c>
      <c r="E38" s="102"/>
    </row>
    <row r="39" spans="1:5" ht="12.75" customHeight="1" x14ac:dyDescent="0.2">
      <c r="A39" s="115" t="str">
        <f>IF(C39&lt;C38,"32.","")</f>
        <v>32.</v>
      </c>
      <c r="B39" s="21" t="s">
        <v>296</v>
      </c>
      <c r="C39" s="101">
        <v>7</v>
      </c>
      <c r="D39" s="116">
        <v>5</v>
      </c>
      <c r="E39" s="102"/>
    </row>
    <row r="40" spans="1:5" ht="12.75" customHeight="1" x14ac:dyDescent="0.2">
      <c r="A40" s="115" t="str">
        <f t="shared" si="0"/>
        <v/>
      </c>
      <c r="B40" s="21" t="s">
        <v>24</v>
      </c>
      <c r="C40" s="101">
        <v>7</v>
      </c>
      <c r="D40" s="116">
        <v>4</v>
      </c>
      <c r="E40" s="102"/>
    </row>
    <row r="41" spans="1:5" ht="12.75" customHeight="1" x14ac:dyDescent="0.2">
      <c r="A41" s="115" t="str">
        <f t="shared" si="0"/>
        <v/>
      </c>
      <c r="B41" s="21" t="s">
        <v>280</v>
      </c>
      <c r="C41" s="101">
        <v>7</v>
      </c>
      <c r="D41" s="116">
        <v>2</v>
      </c>
    </row>
    <row r="42" spans="1:5" ht="12.75" customHeight="1" x14ac:dyDescent="0.2">
      <c r="A42" s="115" t="str">
        <f>IF(C42&lt;C41,"35.","")</f>
        <v>35.</v>
      </c>
      <c r="B42" s="21" t="s">
        <v>26</v>
      </c>
      <c r="C42" s="101">
        <v>6</v>
      </c>
      <c r="D42" s="116">
        <v>3</v>
      </c>
    </row>
    <row r="43" spans="1:5" ht="12.75" customHeight="1" x14ac:dyDescent="0.2">
      <c r="A43" s="115" t="str">
        <f t="shared" si="0"/>
        <v/>
      </c>
      <c r="B43" s="21" t="s">
        <v>306</v>
      </c>
      <c r="C43" s="101">
        <v>6</v>
      </c>
      <c r="D43" s="116">
        <v>0</v>
      </c>
    </row>
    <row r="44" spans="1:5" ht="12.75" customHeight="1" x14ac:dyDescent="0.2">
      <c r="A44" s="115" t="str">
        <f>IF(C44&lt;C43,"37.","")</f>
        <v>37.</v>
      </c>
      <c r="B44" s="21" t="s">
        <v>307</v>
      </c>
      <c r="C44" s="101">
        <v>5</v>
      </c>
      <c r="D44" s="116">
        <v>6</v>
      </c>
    </row>
    <row r="45" spans="1:5" ht="12.75" customHeight="1" x14ac:dyDescent="0.2">
      <c r="A45" s="115" t="str">
        <f t="shared" si="0"/>
        <v/>
      </c>
      <c r="B45" s="21" t="s">
        <v>271</v>
      </c>
      <c r="C45" s="101">
        <v>5</v>
      </c>
      <c r="D45" s="116">
        <v>0</v>
      </c>
    </row>
    <row r="46" spans="1:5" ht="12.75" customHeight="1" x14ac:dyDescent="0.2">
      <c r="A46" s="115" t="str">
        <f>IF(C46&lt;C45,"39.","")</f>
        <v>39.</v>
      </c>
      <c r="B46" s="21" t="s">
        <v>290</v>
      </c>
      <c r="C46" s="101">
        <v>4</v>
      </c>
      <c r="D46" s="116">
        <v>1</v>
      </c>
    </row>
    <row r="47" spans="1:5" ht="12.75" customHeight="1" x14ac:dyDescent="0.2">
      <c r="A47" s="115" t="str">
        <f t="shared" si="0"/>
        <v/>
      </c>
      <c r="B47" s="21" t="s">
        <v>295</v>
      </c>
      <c r="C47" s="101">
        <v>4</v>
      </c>
      <c r="D47" s="116">
        <v>1</v>
      </c>
    </row>
    <row r="48" spans="1:5" ht="12.75" customHeight="1" x14ac:dyDescent="0.2">
      <c r="A48" s="115" t="str">
        <f t="shared" si="0"/>
        <v/>
      </c>
      <c r="B48" s="21" t="s">
        <v>281</v>
      </c>
      <c r="C48" s="101">
        <v>4</v>
      </c>
      <c r="D48" s="116">
        <v>0</v>
      </c>
    </row>
    <row r="49" spans="1:4" ht="12.75" customHeight="1" x14ac:dyDescent="0.2">
      <c r="A49" s="115" t="str">
        <f t="shared" si="0"/>
        <v/>
      </c>
      <c r="B49" s="21" t="s">
        <v>28</v>
      </c>
      <c r="C49" s="101">
        <v>4</v>
      </c>
      <c r="D49" s="116">
        <v>0</v>
      </c>
    </row>
    <row r="50" spans="1:4" ht="12.75" customHeight="1" x14ac:dyDescent="0.2">
      <c r="A50" s="115" t="str">
        <f>IF(C50&lt;C49,"43.","")</f>
        <v>43.</v>
      </c>
      <c r="B50" s="21" t="s">
        <v>41</v>
      </c>
      <c r="C50" s="101">
        <v>3</v>
      </c>
      <c r="D50" s="116">
        <v>2</v>
      </c>
    </row>
    <row r="51" spans="1:4" ht="12.75" customHeight="1" x14ac:dyDescent="0.2">
      <c r="A51" s="115" t="str">
        <f t="shared" si="0"/>
        <v/>
      </c>
      <c r="B51" s="21" t="s">
        <v>305</v>
      </c>
      <c r="C51" s="101">
        <v>3</v>
      </c>
      <c r="D51" s="116">
        <v>0</v>
      </c>
    </row>
    <row r="52" spans="1:4" ht="12.75" customHeight="1" x14ac:dyDescent="0.2">
      <c r="A52" s="115" t="str">
        <f t="shared" si="0"/>
        <v/>
      </c>
      <c r="B52" s="21" t="s">
        <v>56</v>
      </c>
      <c r="C52" s="101">
        <v>3</v>
      </c>
      <c r="D52" s="116">
        <v>0</v>
      </c>
    </row>
    <row r="53" spans="1:4" ht="12.75" customHeight="1" x14ac:dyDescent="0.2">
      <c r="A53" s="115" t="str">
        <f t="shared" si="0"/>
        <v/>
      </c>
      <c r="B53" s="21" t="s">
        <v>254</v>
      </c>
      <c r="C53" s="101">
        <v>3</v>
      </c>
      <c r="D53" s="116">
        <v>0</v>
      </c>
    </row>
    <row r="54" spans="1:4" ht="12.75" customHeight="1" x14ac:dyDescent="0.2">
      <c r="A54" s="115" t="str">
        <f>IF(C54&lt;C53,"47.","")</f>
        <v>47.</v>
      </c>
      <c r="B54" s="21" t="s">
        <v>44</v>
      </c>
      <c r="C54" s="101">
        <v>2</v>
      </c>
      <c r="D54" s="116">
        <v>0</v>
      </c>
    </row>
    <row r="55" spans="1:4" ht="12.75" customHeight="1" x14ac:dyDescent="0.2">
      <c r="A55" s="115" t="str">
        <f>IF(C55&lt;C54,"48.","")</f>
        <v>48.</v>
      </c>
      <c r="B55" s="21" t="s">
        <v>268</v>
      </c>
      <c r="C55" s="101">
        <v>1</v>
      </c>
      <c r="D55" s="116">
        <v>0</v>
      </c>
    </row>
    <row r="56" spans="1:4" ht="12.75" customHeight="1" thickBot="1" x14ac:dyDescent="0.25">
      <c r="A56" s="117" t="str">
        <f t="shared" si="0"/>
        <v/>
      </c>
      <c r="B56" s="103" t="s">
        <v>54</v>
      </c>
      <c r="C56" s="104">
        <v>1</v>
      </c>
      <c r="D56" s="118">
        <v>0</v>
      </c>
    </row>
    <row r="57" spans="1:4" ht="12.75" customHeight="1" x14ac:dyDescent="0.2">
      <c r="A57" s="105"/>
      <c r="B57" s="58"/>
      <c r="C57" s="106"/>
      <c r="D57" s="107"/>
    </row>
    <row r="58" spans="1:4" ht="12.75" customHeight="1" x14ac:dyDescent="0.2">
      <c r="A58" s="108">
        <f>COUNTIF(C8:C56,"&gt;0")</f>
        <v>49</v>
      </c>
      <c r="B58" s="109" t="s">
        <v>60</v>
      </c>
      <c r="C58" s="110" t="s">
        <v>299</v>
      </c>
      <c r="D58" s="112">
        <f>SUM(D8:D56)</f>
        <v>226</v>
      </c>
    </row>
    <row r="59" spans="1:4" ht="12.75" customHeight="1" thickBot="1" x14ac:dyDescent="0.25">
      <c r="A59" s="119"/>
      <c r="B59" s="120"/>
      <c r="C59" s="121"/>
      <c r="D59" s="122"/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59055118110236227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1"/>
  <sheetViews>
    <sheetView topLeftCell="A21" workbookViewId="0">
      <selection activeCell="B47" sqref="B47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customWidth="1"/>
    <col min="7" max="7" width="28.7109375" customWidth="1"/>
    <col min="8" max="9" width="12.7109375" customWidth="1"/>
  </cols>
  <sheetData>
    <row r="1" spans="1:9" s="80" customFormat="1" ht="15" customHeight="1" x14ac:dyDescent="0.25">
      <c r="A1" s="276" t="s">
        <v>0</v>
      </c>
      <c r="B1" s="280"/>
      <c r="C1" s="280"/>
      <c r="D1" s="280"/>
      <c r="E1" s="97"/>
      <c r="F1" s="97"/>
      <c r="G1" s="97"/>
      <c r="H1" s="97"/>
      <c r="I1" s="97"/>
    </row>
    <row r="2" spans="1:9" s="97" customFormat="1" ht="12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309</v>
      </c>
      <c r="B3" s="275"/>
      <c r="C3" s="275"/>
      <c r="D3" s="275"/>
      <c r="E3" s="147"/>
      <c r="F3" s="147"/>
    </row>
    <row r="4" spans="1:9" s="97" customFormat="1" ht="12" customHeight="1" x14ac:dyDescent="0.25">
      <c r="A4" s="73"/>
      <c r="B4" s="72"/>
      <c r="C4" s="80"/>
      <c r="D4" s="80"/>
      <c r="E4" s="80"/>
    </row>
    <row r="5" spans="1:9" s="97" customFormat="1" ht="15" customHeight="1" x14ac:dyDescent="0.25">
      <c r="A5" s="276" t="s">
        <v>308</v>
      </c>
      <c r="B5" s="280"/>
      <c r="C5" s="280"/>
      <c r="D5" s="280"/>
    </row>
    <row r="6" spans="1:9" ht="12" customHeight="1" thickBot="1" x14ac:dyDescent="0.3">
      <c r="A6" s="73"/>
      <c r="B6" s="43"/>
      <c r="C6" s="74"/>
      <c r="D6"/>
      <c r="E6"/>
    </row>
    <row r="7" spans="1:9" s="40" customFormat="1" ht="16.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2.75" customHeight="1" x14ac:dyDescent="0.25">
      <c r="A8" s="130" t="s">
        <v>9</v>
      </c>
      <c r="B8" s="128" t="s">
        <v>278</v>
      </c>
      <c r="C8" s="129">
        <v>59</v>
      </c>
      <c r="D8" s="131">
        <v>46</v>
      </c>
      <c r="E8" s="127"/>
    </row>
    <row r="9" spans="1:9" s="43" customFormat="1" ht="12.75" customHeight="1" x14ac:dyDescent="0.25">
      <c r="A9" s="126" t="str">
        <f>IF(C9&lt;C8,"2.","")</f>
        <v/>
      </c>
      <c r="B9" s="19" t="s">
        <v>296</v>
      </c>
      <c r="C9" s="83">
        <v>59</v>
      </c>
      <c r="D9" s="138">
        <v>7</v>
      </c>
      <c r="E9" s="127"/>
    </row>
    <row r="10" spans="1:9" ht="12.75" customHeight="1" x14ac:dyDescent="0.2">
      <c r="A10" s="115" t="str">
        <f>IF(C10&lt;C9,"3.","")</f>
        <v>3.</v>
      </c>
      <c r="B10" s="21" t="s">
        <v>302</v>
      </c>
      <c r="C10" s="101">
        <v>57</v>
      </c>
      <c r="D10" s="116">
        <v>14</v>
      </c>
      <c r="E10" s="113"/>
    </row>
    <row r="11" spans="1:9" ht="12.75" customHeight="1" x14ac:dyDescent="0.2">
      <c r="A11" s="115" t="str">
        <f>IF(C11&lt;C10,"4.","")</f>
        <v>4.</v>
      </c>
      <c r="B11" s="21" t="s">
        <v>276</v>
      </c>
      <c r="C11" s="101">
        <v>55</v>
      </c>
      <c r="D11" s="116">
        <v>3</v>
      </c>
      <c r="E11" s="113"/>
    </row>
    <row r="12" spans="1:9" ht="12.75" customHeight="1" x14ac:dyDescent="0.2">
      <c r="A12" s="115" t="str">
        <f>IF(C12&lt;C11,"5.","")</f>
        <v>5.</v>
      </c>
      <c r="B12" s="21" t="s">
        <v>277</v>
      </c>
      <c r="C12" s="101">
        <v>54</v>
      </c>
      <c r="D12" s="116">
        <v>44</v>
      </c>
      <c r="E12" s="113"/>
    </row>
    <row r="13" spans="1:9" ht="12.75" customHeight="1" x14ac:dyDescent="0.2">
      <c r="A13" s="115" t="str">
        <f>IF(C13&lt;C12,"6.","")</f>
        <v>6.</v>
      </c>
      <c r="B13" s="21" t="s">
        <v>286</v>
      </c>
      <c r="C13" s="101">
        <v>53</v>
      </c>
      <c r="D13" s="116">
        <v>4</v>
      </c>
      <c r="E13" s="113"/>
    </row>
    <row r="14" spans="1:9" ht="12.75" customHeight="1" x14ac:dyDescent="0.2">
      <c r="A14" s="115" t="str">
        <f>IF(C14&lt;C13,"7.","")</f>
        <v>7.</v>
      </c>
      <c r="B14" s="21" t="s">
        <v>311</v>
      </c>
      <c r="C14" s="101">
        <v>45</v>
      </c>
      <c r="D14" s="116">
        <v>15</v>
      </c>
      <c r="E14" s="113"/>
    </row>
    <row r="15" spans="1:9" ht="12.75" customHeight="1" x14ac:dyDescent="0.2">
      <c r="A15" s="115" t="str">
        <f>IF(C15&lt;C14,"8.","")</f>
        <v>8.</v>
      </c>
      <c r="B15" s="21" t="s">
        <v>310</v>
      </c>
      <c r="C15" s="101">
        <v>40</v>
      </c>
      <c r="D15" s="116">
        <v>0</v>
      </c>
      <c r="E15" s="113"/>
    </row>
    <row r="16" spans="1:9" ht="12.75" customHeight="1" x14ac:dyDescent="0.2">
      <c r="A16" s="115" t="str">
        <f>IF(C16&lt;C15,"9.","")</f>
        <v>9.</v>
      </c>
      <c r="B16" s="21" t="s">
        <v>284</v>
      </c>
      <c r="C16" s="101">
        <v>39</v>
      </c>
      <c r="D16" s="116">
        <v>9</v>
      </c>
      <c r="E16" s="113"/>
    </row>
    <row r="17" spans="1:5" ht="12.75" customHeight="1" x14ac:dyDescent="0.2">
      <c r="A17" s="115" t="str">
        <f>IF(C17&lt;C16,"10.","")</f>
        <v>10.</v>
      </c>
      <c r="B17" s="21" t="s">
        <v>249</v>
      </c>
      <c r="C17" s="101">
        <v>36</v>
      </c>
      <c r="D17" s="116">
        <v>5</v>
      </c>
      <c r="E17" s="113"/>
    </row>
    <row r="18" spans="1:5" ht="12.75" customHeight="1" x14ac:dyDescent="0.2">
      <c r="A18" s="115" t="str">
        <f>IF(C18&lt;C17,"11.","")</f>
        <v>11.</v>
      </c>
      <c r="B18" s="21" t="s">
        <v>292</v>
      </c>
      <c r="C18" s="101">
        <v>35</v>
      </c>
      <c r="D18" s="116">
        <v>0</v>
      </c>
      <c r="E18" s="113"/>
    </row>
    <row r="19" spans="1:5" ht="12.75" customHeight="1" x14ac:dyDescent="0.2">
      <c r="A19" s="115" t="str">
        <f>IF(C19&lt;C18,"12.","")</f>
        <v>12.</v>
      </c>
      <c r="B19" s="21" t="s">
        <v>18</v>
      </c>
      <c r="C19" s="101">
        <v>34</v>
      </c>
      <c r="D19" s="116">
        <v>0</v>
      </c>
      <c r="E19" s="113"/>
    </row>
    <row r="20" spans="1:5" ht="12.75" customHeight="1" x14ac:dyDescent="0.2">
      <c r="A20" s="115" t="str">
        <f>IF(C20&lt;C19,"13.","")</f>
        <v>13.</v>
      </c>
      <c r="B20" s="21" t="s">
        <v>19</v>
      </c>
      <c r="C20" s="101">
        <v>33</v>
      </c>
      <c r="D20" s="116">
        <v>4</v>
      </c>
      <c r="E20" s="113"/>
    </row>
    <row r="21" spans="1:5" ht="12.75" customHeight="1" x14ac:dyDescent="0.2">
      <c r="A21" s="115" t="str">
        <f>IF(C21&lt;C20,"14.","")</f>
        <v/>
      </c>
      <c r="B21" s="21" t="s">
        <v>47</v>
      </c>
      <c r="C21" s="101">
        <v>33</v>
      </c>
      <c r="D21" s="116">
        <v>1</v>
      </c>
      <c r="E21" s="113"/>
    </row>
    <row r="22" spans="1:5" ht="12.75" customHeight="1" x14ac:dyDescent="0.2">
      <c r="A22" s="115" t="str">
        <f>IF(C22&lt;C21,"15.","")</f>
        <v>15.</v>
      </c>
      <c r="B22" s="21" t="s">
        <v>259</v>
      </c>
      <c r="C22" s="101">
        <v>28</v>
      </c>
      <c r="D22" s="116">
        <v>1</v>
      </c>
      <c r="E22" s="113"/>
    </row>
    <row r="23" spans="1:5" ht="12.75" customHeight="1" x14ac:dyDescent="0.2">
      <c r="A23" s="115" t="str">
        <f>IF(C23&lt;C22,"16.","")</f>
        <v>16.</v>
      </c>
      <c r="B23" s="21" t="s">
        <v>264</v>
      </c>
      <c r="C23" s="101">
        <v>25</v>
      </c>
      <c r="D23" s="116">
        <v>3</v>
      </c>
      <c r="E23" s="113"/>
    </row>
    <row r="24" spans="1:5" ht="12.75" customHeight="1" x14ac:dyDescent="0.2">
      <c r="A24" s="115" t="str">
        <f>IF(C24&lt;C23,"17.","")</f>
        <v/>
      </c>
      <c r="B24" s="21" t="s">
        <v>279</v>
      </c>
      <c r="C24" s="101">
        <v>25</v>
      </c>
      <c r="D24" s="116">
        <v>1</v>
      </c>
      <c r="E24" s="113"/>
    </row>
    <row r="25" spans="1:5" ht="12.75" customHeight="1" x14ac:dyDescent="0.2">
      <c r="A25" s="115" t="str">
        <f>IF(C25&lt;C24,"18.","")</f>
        <v>18.</v>
      </c>
      <c r="B25" s="21" t="s">
        <v>260</v>
      </c>
      <c r="C25" s="101">
        <v>24</v>
      </c>
      <c r="D25" s="116">
        <v>2</v>
      </c>
      <c r="E25" s="113"/>
    </row>
    <row r="26" spans="1:5" ht="12.75" customHeight="1" x14ac:dyDescent="0.2">
      <c r="A26" s="115" t="str">
        <f>IF(C26&lt;C25,"19.","")</f>
        <v/>
      </c>
      <c r="B26" s="21" t="s">
        <v>250</v>
      </c>
      <c r="C26" s="101">
        <v>24</v>
      </c>
      <c r="D26" s="116">
        <v>0</v>
      </c>
      <c r="E26" s="113"/>
    </row>
    <row r="27" spans="1:5" ht="12.75" customHeight="1" x14ac:dyDescent="0.2">
      <c r="A27" s="115" t="str">
        <f>IF(C27&lt;C26,"20.","")</f>
        <v>20.</v>
      </c>
      <c r="B27" s="21" t="s">
        <v>29</v>
      </c>
      <c r="C27" s="101">
        <v>22</v>
      </c>
      <c r="D27" s="116">
        <v>3</v>
      </c>
      <c r="E27" s="113"/>
    </row>
    <row r="28" spans="1:5" ht="12.75" customHeight="1" x14ac:dyDescent="0.2">
      <c r="A28" s="115" t="str">
        <f>IF(C28&lt;C27,"21.","")</f>
        <v/>
      </c>
      <c r="B28" s="21" t="s">
        <v>312</v>
      </c>
      <c r="C28" s="101">
        <v>22</v>
      </c>
      <c r="D28" s="116">
        <v>1</v>
      </c>
      <c r="E28" s="113"/>
    </row>
    <row r="29" spans="1:5" ht="12.75" customHeight="1" x14ac:dyDescent="0.2">
      <c r="A29" s="115" t="str">
        <f>IF(C29&lt;C28,"22.","")</f>
        <v>22.</v>
      </c>
      <c r="B29" s="21" t="s">
        <v>261</v>
      </c>
      <c r="C29" s="101">
        <v>19</v>
      </c>
      <c r="D29" s="116">
        <v>1</v>
      </c>
      <c r="E29" s="113"/>
    </row>
    <row r="30" spans="1:5" ht="12.75" customHeight="1" x14ac:dyDescent="0.2">
      <c r="A30" s="115" t="str">
        <f>IF(C30&lt;C29,"23.","")</f>
        <v/>
      </c>
      <c r="B30" s="21" t="s">
        <v>295</v>
      </c>
      <c r="C30" s="101">
        <v>19</v>
      </c>
      <c r="D30" s="116">
        <v>0</v>
      </c>
      <c r="E30" s="113"/>
    </row>
    <row r="31" spans="1:5" ht="12.75" customHeight="1" x14ac:dyDescent="0.2">
      <c r="A31" s="115" t="str">
        <f>IF(C31&lt;C30,"24.","")</f>
        <v>24.</v>
      </c>
      <c r="B31" s="21" t="s">
        <v>293</v>
      </c>
      <c r="C31" s="101">
        <v>17</v>
      </c>
      <c r="D31" s="116">
        <v>1</v>
      </c>
      <c r="E31" s="113"/>
    </row>
    <row r="32" spans="1:5" ht="12.75" customHeight="1" x14ac:dyDescent="0.2">
      <c r="A32" s="115" t="str">
        <f>IF(C32&lt;C31,"25.","")</f>
        <v/>
      </c>
      <c r="B32" s="21" t="s">
        <v>306</v>
      </c>
      <c r="C32" s="101">
        <v>17</v>
      </c>
      <c r="D32" s="116">
        <v>0</v>
      </c>
      <c r="E32" s="113"/>
    </row>
    <row r="33" spans="1:5" ht="12.75" customHeight="1" x14ac:dyDescent="0.2">
      <c r="A33" s="115" t="str">
        <f>IF(C33&lt;C32,"26.","")</f>
        <v/>
      </c>
      <c r="B33" s="21" t="s">
        <v>266</v>
      </c>
      <c r="C33" s="101">
        <v>17</v>
      </c>
      <c r="D33" s="116">
        <v>0</v>
      </c>
      <c r="E33" s="113"/>
    </row>
    <row r="34" spans="1:5" ht="12.75" customHeight="1" x14ac:dyDescent="0.2">
      <c r="A34" s="115" t="str">
        <f>IF(C34&lt;C33,"27.","")</f>
        <v>27.</v>
      </c>
      <c r="B34" s="21" t="s">
        <v>314</v>
      </c>
      <c r="C34" s="101">
        <v>16</v>
      </c>
      <c r="D34" s="116">
        <v>2</v>
      </c>
      <c r="E34" s="113"/>
    </row>
    <row r="35" spans="1:5" ht="12.75" customHeight="1" x14ac:dyDescent="0.2">
      <c r="A35" s="115" t="str">
        <f>IF(C35&lt;C34,"28.","")</f>
        <v/>
      </c>
      <c r="B35" s="21" t="s">
        <v>262</v>
      </c>
      <c r="C35" s="101">
        <v>16</v>
      </c>
      <c r="D35" s="116">
        <v>2</v>
      </c>
      <c r="E35" s="113"/>
    </row>
    <row r="36" spans="1:5" ht="12.75" customHeight="1" x14ac:dyDescent="0.2">
      <c r="A36" s="115" t="str">
        <f>IF(C36&lt;C35,"29.","")</f>
        <v>29.</v>
      </c>
      <c r="B36" s="21" t="s">
        <v>24</v>
      </c>
      <c r="C36" s="101">
        <v>11</v>
      </c>
      <c r="D36" s="116">
        <v>4</v>
      </c>
      <c r="E36" s="113"/>
    </row>
    <row r="37" spans="1:5" ht="12.75" customHeight="1" x14ac:dyDescent="0.2">
      <c r="A37" s="115" t="str">
        <f>IF(C37&lt;C36,"30.","")</f>
        <v/>
      </c>
      <c r="B37" s="21" t="s">
        <v>316</v>
      </c>
      <c r="C37" s="101">
        <v>11</v>
      </c>
      <c r="D37" s="116">
        <v>0</v>
      </c>
      <c r="E37" s="113"/>
    </row>
    <row r="38" spans="1:5" ht="12.75" customHeight="1" x14ac:dyDescent="0.2">
      <c r="A38" s="115" t="str">
        <f>IF(C38&lt;C37,"31.","")</f>
        <v>31.</v>
      </c>
      <c r="B38" s="21" t="s">
        <v>289</v>
      </c>
      <c r="C38" s="101">
        <v>10</v>
      </c>
      <c r="D38" s="116">
        <v>0</v>
      </c>
      <c r="E38" s="102"/>
    </row>
    <row r="39" spans="1:5" ht="12.75" customHeight="1" x14ac:dyDescent="0.2">
      <c r="A39" s="115" t="str">
        <f>IF(C39&lt;C38,"32.","")</f>
        <v/>
      </c>
      <c r="B39" s="21" t="s">
        <v>304</v>
      </c>
      <c r="C39" s="101">
        <v>10</v>
      </c>
      <c r="D39" s="116">
        <v>0</v>
      </c>
      <c r="E39" s="102"/>
    </row>
    <row r="40" spans="1:5" ht="12.75" customHeight="1" x14ac:dyDescent="0.2">
      <c r="A40" s="115" t="str">
        <f>IF(C40&lt;C39,"33.","")</f>
        <v>33.</v>
      </c>
      <c r="B40" s="21" t="s">
        <v>13</v>
      </c>
      <c r="C40" s="101">
        <v>9</v>
      </c>
      <c r="D40" s="116">
        <v>2</v>
      </c>
      <c r="E40" s="102"/>
    </row>
    <row r="41" spans="1:5" ht="12.75" customHeight="1" x14ac:dyDescent="0.2">
      <c r="A41" s="115" t="str">
        <f>IF(C41&lt;C40,"34.","")</f>
        <v/>
      </c>
      <c r="B41" s="21" t="s">
        <v>294</v>
      </c>
      <c r="C41" s="101">
        <v>9</v>
      </c>
      <c r="D41" s="116">
        <v>0</v>
      </c>
    </row>
    <row r="42" spans="1:5" ht="12.75" customHeight="1" x14ac:dyDescent="0.2">
      <c r="A42" s="115" t="str">
        <f>IF(C42&lt;C41,"35.","")</f>
        <v>35.</v>
      </c>
      <c r="B42" s="21" t="s">
        <v>303</v>
      </c>
      <c r="C42" s="101">
        <v>8</v>
      </c>
      <c r="D42" s="116">
        <v>0</v>
      </c>
    </row>
    <row r="43" spans="1:5" ht="12.75" customHeight="1" x14ac:dyDescent="0.2">
      <c r="A43" s="115" t="str">
        <f>IF(C43&lt;C42,"36.","")</f>
        <v>36.</v>
      </c>
      <c r="B43" s="21" t="s">
        <v>27</v>
      </c>
      <c r="C43" s="101">
        <v>7</v>
      </c>
      <c r="D43" s="116">
        <v>0</v>
      </c>
    </row>
    <row r="44" spans="1:5" ht="12.75" customHeight="1" x14ac:dyDescent="0.2">
      <c r="A44" s="115" t="str">
        <f>IF(C44&lt;C43,"37.","")</f>
        <v>37.</v>
      </c>
      <c r="B44" s="21" t="s">
        <v>280</v>
      </c>
      <c r="C44" s="101">
        <v>6</v>
      </c>
      <c r="D44" s="116">
        <v>1</v>
      </c>
    </row>
    <row r="45" spans="1:5" ht="12.75" customHeight="1" x14ac:dyDescent="0.2">
      <c r="A45" s="115" t="str">
        <f>IF(C45&lt;C44,"38.","")</f>
        <v/>
      </c>
      <c r="B45" s="21" t="s">
        <v>32</v>
      </c>
      <c r="C45" s="101">
        <v>6</v>
      </c>
      <c r="D45" s="116">
        <v>0</v>
      </c>
    </row>
    <row r="46" spans="1:5" ht="12.75" customHeight="1" x14ac:dyDescent="0.2">
      <c r="A46" s="115" t="str">
        <f>IF(C46&lt;C45,"39.","")</f>
        <v/>
      </c>
      <c r="B46" s="21" t="s">
        <v>253</v>
      </c>
      <c r="C46" s="101">
        <v>6</v>
      </c>
      <c r="D46" s="116">
        <v>0</v>
      </c>
    </row>
    <row r="47" spans="1:5" ht="12.75" customHeight="1" x14ac:dyDescent="0.2">
      <c r="A47" s="115" t="str">
        <f>IF(C47&lt;C46,"40.","")</f>
        <v>40.</v>
      </c>
      <c r="B47" s="21" t="s">
        <v>313</v>
      </c>
      <c r="C47" s="101">
        <v>4</v>
      </c>
      <c r="D47" s="116">
        <v>0</v>
      </c>
    </row>
    <row r="48" spans="1:5" ht="12.75" customHeight="1" x14ac:dyDescent="0.2">
      <c r="A48" s="115" t="str">
        <f>IF(C48&lt;C47,"41.","")</f>
        <v/>
      </c>
      <c r="B48" s="21" t="s">
        <v>127</v>
      </c>
      <c r="C48" s="101">
        <v>4</v>
      </c>
      <c r="D48" s="116">
        <v>0</v>
      </c>
    </row>
    <row r="49" spans="1:4" ht="12.75" customHeight="1" x14ac:dyDescent="0.2">
      <c r="A49" s="115" t="str">
        <f>IF(C49&lt;C48,"42.","")</f>
        <v>42.</v>
      </c>
      <c r="B49" s="21" t="s">
        <v>216</v>
      </c>
      <c r="C49" s="101">
        <v>3</v>
      </c>
      <c r="D49" s="116">
        <v>0</v>
      </c>
    </row>
    <row r="50" spans="1:4" ht="12.75" customHeight="1" x14ac:dyDescent="0.2">
      <c r="A50" s="115" t="str">
        <f>IF(C50&lt;C49,"43.","")</f>
        <v>43.</v>
      </c>
      <c r="B50" s="21" t="s">
        <v>288</v>
      </c>
      <c r="C50" s="101">
        <v>2</v>
      </c>
      <c r="D50" s="116">
        <v>0</v>
      </c>
    </row>
    <row r="51" spans="1:4" ht="12.75" customHeight="1" x14ac:dyDescent="0.2">
      <c r="A51" s="115" t="str">
        <f>IF(C51&lt;C50,"44.","")</f>
        <v/>
      </c>
      <c r="B51" s="21" t="s">
        <v>42</v>
      </c>
      <c r="C51" s="101">
        <v>2</v>
      </c>
      <c r="D51" s="116">
        <v>0</v>
      </c>
    </row>
    <row r="52" spans="1:4" ht="12.75" customHeight="1" x14ac:dyDescent="0.2">
      <c r="A52" s="115" t="str">
        <f>IF(C52&lt;C51,"45.","")</f>
        <v>45.</v>
      </c>
      <c r="B52" s="21" t="s">
        <v>281</v>
      </c>
      <c r="C52" s="101">
        <v>1</v>
      </c>
      <c r="D52" s="116">
        <v>0</v>
      </c>
    </row>
    <row r="53" spans="1:4" ht="12.75" customHeight="1" x14ac:dyDescent="0.2">
      <c r="A53" s="115" t="str">
        <f>IF(C53&lt;C52,"46.","")</f>
        <v/>
      </c>
      <c r="B53" s="21" t="s">
        <v>290</v>
      </c>
      <c r="C53" s="101">
        <v>1</v>
      </c>
      <c r="D53" s="116">
        <v>0</v>
      </c>
    </row>
    <row r="54" spans="1:4" ht="12.75" customHeight="1" x14ac:dyDescent="0.2">
      <c r="A54" s="115" t="str">
        <f>IF(C54&lt;C53,"47.","")</f>
        <v/>
      </c>
      <c r="B54" s="21" t="s">
        <v>16</v>
      </c>
      <c r="C54" s="101">
        <v>1</v>
      </c>
      <c r="D54" s="116">
        <v>0</v>
      </c>
    </row>
    <row r="55" spans="1:4" ht="12.75" customHeight="1" x14ac:dyDescent="0.2">
      <c r="A55" s="115" t="str">
        <f>IF(C55&lt;C54,"48.","")</f>
        <v/>
      </c>
      <c r="B55" s="21" t="s">
        <v>48</v>
      </c>
      <c r="C55" s="101">
        <v>1</v>
      </c>
      <c r="D55" s="116">
        <v>0</v>
      </c>
    </row>
    <row r="56" spans="1:4" ht="12.75" customHeight="1" x14ac:dyDescent="0.2">
      <c r="A56" s="115" t="str">
        <f>IF(C56&lt;C55,"49.","")</f>
        <v/>
      </c>
      <c r="B56" s="21" t="s">
        <v>315</v>
      </c>
      <c r="C56" s="101">
        <v>1</v>
      </c>
      <c r="D56" s="116">
        <v>0</v>
      </c>
    </row>
    <row r="57" spans="1:4" ht="12.75" customHeight="1" x14ac:dyDescent="0.2">
      <c r="A57" s="115" t="str">
        <f>IF(C57&lt;C56,"50.","")</f>
        <v/>
      </c>
      <c r="B57" s="21" t="s">
        <v>270</v>
      </c>
      <c r="C57" s="101">
        <v>1</v>
      </c>
      <c r="D57" s="116">
        <v>0</v>
      </c>
    </row>
    <row r="58" spans="1:4" ht="12.75" customHeight="1" thickBot="1" x14ac:dyDescent="0.25">
      <c r="A58" s="115" t="str">
        <f>IF(C58&lt;C57,"51.","")</f>
        <v/>
      </c>
      <c r="B58" s="103" t="s">
        <v>271</v>
      </c>
      <c r="C58" s="104">
        <v>1</v>
      </c>
      <c r="D58" s="118">
        <v>0</v>
      </c>
    </row>
    <row r="59" spans="1:4" ht="12.75" customHeight="1" x14ac:dyDescent="0.2">
      <c r="A59" s="105"/>
      <c r="B59" s="58"/>
      <c r="C59" s="106"/>
      <c r="D59" s="107"/>
    </row>
    <row r="60" spans="1:4" ht="12.75" customHeight="1" x14ac:dyDescent="0.2">
      <c r="A60" s="108">
        <f>COUNTIF(C8:C58,"&gt;0")</f>
        <v>51</v>
      </c>
      <c r="B60" s="109" t="s">
        <v>60</v>
      </c>
      <c r="C60" s="110" t="s">
        <v>299</v>
      </c>
      <c r="D60" s="112">
        <f>SUM(D8:D58)</f>
        <v>176</v>
      </c>
    </row>
    <row r="61" spans="1:4" ht="12.75" customHeight="1" thickBot="1" x14ac:dyDescent="0.25">
      <c r="A61" s="119"/>
      <c r="B61" s="120"/>
      <c r="C61" s="121"/>
      <c r="D61" s="122"/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2"/>
  <sheetViews>
    <sheetView topLeftCell="A19" workbookViewId="0">
      <selection activeCell="B55" sqref="B55"/>
    </sheetView>
  </sheetViews>
  <sheetFormatPr baseColWidth="10" defaultRowHeight="15" x14ac:dyDescent="0.2"/>
  <cols>
    <col min="1" max="1" width="9.7109375" style="80" customWidth="1"/>
    <col min="2" max="2" width="32.7109375" style="40" customWidth="1"/>
    <col min="3" max="4" width="13.7109375" style="80" customWidth="1"/>
    <col min="5" max="5" width="24.42578125" style="80" customWidth="1"/>
    <col min="6" max="6" width="9.7109375" customWidth="1"/>
    <col min="7" max="7" width="28.7109375" customWidth="1"/>
    <col min="8" max="9" width="12.7109375" customWidth="1"/>
  </cols>
  <sheetData>
    <row r="1" spans="1:9" s="80" customFormat="1" ht="15" customHeight="1" x14ac:dyDescent="0.25">
      <c r="A1" s="276" t="s">
        <v>0</v>
      </c>
      <c r="B1" s="280"/>
      <c r="C1" s="280"/>
      <c r="D1" s="280"/>
      <c r="E1" s="97"/>
      <c r="F1" s="97"/>
      <c r="G1" s="97"/>
      <c r="H1" s="97"/>
      <c r="I1" s="97"/>
    </row>
    <row r="2" spans="1:9" s="97" customFormat="1" ht="12" customHeight="1" x14ac:dyDescent="0.2">
      <c r="A2" s="80"/>
      <c r="B2" s="80"/>
      <c r="C2" s="80"/>
      <c r="D2" s="80"/>
      <c r="E2" s="80"/>
    </row>
    <row r="3" spans="1:9" s="148" customFormat="1" ht="18" customHeight="1" x14ac:dyDescent="0.2">
      <c r="A3" s="282" t="s">
        <v>317</v>
      </c>
      <c r="B3" s="275"/>
      <c r="C3" s="275"/>
      <c r="D3" s="275"/>
      <c r="E3" s="147"/>
      <c r="F3" s="147"/>
    </row>
    <row r="4" spans="1:9" s="97" customFormat="1" ht="12" customHeight="1" x14ac:dyDescent="0.25">
      <c r="A4" s="73"/>
      <c r="B4" s="72"/>
      <c r="C4" s="80"/>
      <c r="D4" s="80"/>
      <c r="E4" s="80"/>
    </row>
    <row r="5" spans="1:9" s="97" customFormat="1" ht="15" customHeight="1" x14ac:dyDescent="0.25">
      <c r="A5" s="276" t="s">
        <v>318</v>
      </c>
      <c r="B5" s="280"/>
      <c r="C5" s="280"/>
      <c r="D5" s="280"/>
    </row>
    <row r="6" spans="1:9" ht="12" customHeight="1" thickBot="1" x14ac:dyDescent="0.3">
      <c r="A6" s="73"/>
      <c r="B6" s="43"/>
      <c r="C6" s="74"/>
      <c r="D6"/>
      <c r="E6"/>
    </row>
    <row r="7" spans="1:9" s="40" customFormat="1" ht="16.5" customHeight="1" thickBot="1" x14ac:dyDescent="0.25">
      <c r="A7" s="123" t="s">
        <v>5</v>
      </c>
      <c r="B7" s="124" t="s">
        <v>6</v>
      </c>
      <c r="C7" s="124" t="s">
        <v>2</v>
      </c>
      <c r="D7" s="125" t="s">
        <v>4</v>
      </c>
      <c r="E7" s="114"/>
    </row>
    <row r="8" spans="1:9" s="43" customFormat="1" ht="12.75" customHeight="1" x14ac:dyDescent="0.25">
      <c r="A8" s="130" t="s">
        <v>9</v>
      </c>
      <c r="B8" s="128" t="s">
        <v>278</v>
      </c>
      <c r="C8" s="129">
        <v>46</v>
      </c>
      <c r="D8" s="131">
        <v>18</v>
      </c>
      <c r="E8" s="127"/>
    </row>
    <row r="9" spans="1:9" s="7" customFormat="1" ht="12.75" customHeight="1" x14ac:dyDescent="0.2">
      <c r="A9" s="115" t="str">
        <f>IF(C9&lt;C8,"2.","")</f>
        <v>2.</v>
      </c>
      <c r="B9" s="21" t="s">
        <v>296</v>
      </c>
      <c r="C9" s="101">
        <v>45</v>
      </c>
      <c r="D9" s="116">
        <v>26</v>
      </c>
      <c r="E9" s="113"/>
    </row>
    <row r="10" spans="1:9" ht="12.75" customHeight="1" x14ac:dyDescent="0.2">
      <c r="A10" s="115" t="str">
        <f>IF(C10&lt;C9,"3.","")</f>
        <v>3.</v>
      </c>
      <c r="B10" s="21" t="s">
        <v>277</v>
      </c>
      <c r="C10" s="101">
        <v>44</v>
      </c>
      <c r="D10" s="116">
        <v>49</v>
      </c>
      <c r="E10" s="113"/>
    </row>
    <row r="11" spans="1:9" ht="12.75" customHeight="1" x14ac:dyDescent="0.2">
      <c r="A11" s="115" t="str">
        <f>IF(C11&lt;C10,"4.","")</f>
        <v/>
      </c>
      <c r="B11" s="21" t="s">
        <v>302</v>
      </c>
      <c r="C11" s="101">
        <v>44</v>
      </c>
      <c r="D11" s="116">
        <v>5</v>
      </c>
      <c r="E11" s="113"/>
    </row>
    <row r="12" spans="1:9" ht="12.75" customHeight="1" x14ac:dyDescent="0.2">
      <c r="A12" s="115" t="str">
        <f>IF(C12&lt;C11,"5.","")</f>
        <v>5.</v>
      </c>
      <c r="B12" s="21" t="s">
        <v>311</v>
      </c>
      <c r="C12" s="101">
        <v>38</v>
      </c>
      <c r="D12" s="116">
        <v>16</v>
      </c>
      <c r="E12" s="113"/>
    </row>
    <row r="13" spans="1:9" ht="12.75" customHeight="1" x14ac:dyDescent="0.2">
      <c r="A13" s="115" t="str">
        <f>IF(C13&lt;C12,"6.","")</f>
        <v>6.</v>
      </c>
      <c r="B13" s="21" t="s">
        <v>249</v>
      </c>
      <c r="C13" s="101">
        <v>36</v>
      </c>
      <c r="D13" s="116">
        <v>9</v>
      </c>
      <c r="E13" s="113"/>
    </row>
    <row r="14" spans="1:9" ht="12.75" customHeight="1" x14ac:dyDescent="0.2">
      <c r="A14" s="115" t="str">
        <f>IF(C14&lt;C13,"7.","")</f>
        <v/>
      </c>
      <c r="B14" s="21" t="s">
        <v>276</v>
      </c>
      <c r="C14" s="101">
        <v>36</v>
      </c>
      <c r="D14" s="116">
        <v>1</v>
      </c>
      <c r="E14" s="113"/>
    </row>
    <row r="15" spans="1:9" ht="12.75" customHeight="1" x14ac:dyDescent="0.2">
      <c r="A15" s="115" t="str">
        <f>IF(C15&lt;C14,"8.","")</f>
        <v/>
      </c>
      <c r="B15" s="21" t="s">
        <v>310</v>
      </c>
      <c r="C15" s="101">
        <v>36</v>
      </c>
      <c r="D15" s="116">
        <v>0</v>
      </c>
      <c r="E15" s="113"/>
    </row>
    <row r="16" spans="1:9" ht="12.75" customHeight="1" x14ac:dyDescent="0.2">
      <c r="A16" s="115" t="str">
        <f>IF(C16&lt;C15,"9.","")</f>
        <v>9.</v>
      </c>
      <c r="B16" s="21" t="s">
        <v>21</v>
      </c>
      <c r="C16" s="101">
        <v>35</v>
      </c>
      <c r="D16" s="116">
        <v>4</v>
      </c>
      <c r="E16" s="113"/>
    </row>
    <row r="17" spans="1:5" ht="12.75" customHeight="1" x14ac:dyDescent="0.2">
      <c r="A17" s="115" t="str">
        <f>IF(C17&lt;C16,"10.","")</f>
        <v>10.</v>
      </c>
      <c r="B17" s="21" t="s">
        <v>286</v>
      </c>
      <c r="C17" s="101">
        <v>33</v>
      </c>
      <c r="D17" s="116">
        <v>1</v>
      </c>
      <c r="E17" s="113"/>
    </row>
    <row r="18" spans="1:5" ht="12.75" customHeight="1" x14ac:dyDescent="0.2">
      <c r="A18" s="115" t="str">
        <f>IF(C18&lt;C17,"11.","")</f>
        <v>11.</v>
      </c>
      <c r="B18" s="21" t="s">
        <v>320</v>
      </c>
      <c r="C18" s="101">
        <v>29</v>
      </c>
      <c r="D18" s="116">
        <v>7</v>
      </c>
      <c r="E18" s="113"/>
    </row>
    <row r="19" spans="1:5" ht="12.75" customHeight="1" x14ac:dyDescent="0.2">
      <c r="A19" s="115" t="str">
        <f>IF(C19&lt;C18,"12.","")</f>
        <v>12.</v>
      </c>
      <c r="B19" s="21" t="s">
        <v>258</v>
      </c>
      <c r="C19" s="101">
        <v>28</v>
      </c>
      <c r="D19" s="116">
        <v>2</v>
      </c>
      <c r="E19" s="113"/>
    </row>
    <row r="20" spans="1:5" ht="12.75" customHeight="1" x14ac:dyDescent="0.2">
      <c r="A20" s="115" t="str">
        <f>IF(C20&lt;C19,"13.","")</f>
        <v>13.</v>
      </c>
      <c r="B20" s="21" t="s">
        <v>319</v>
      </c>
      <c r="C20" s="101">
        <v>27</v>
      </c>
      <c r="D20" s="116">
        <v>3</v>
      </c>
      <c r="E20" s="113"/>
    </row>
    <row r="21" spans="1:5" ht="12.75" customHeight="1" x14ac:dyDescent="0.2">
      <c r="A21" s="115" t="str">
        <f>IF(C21&lt;C20,"14.","")</f>
        <v/>
      </c>
      <c r="B21" s="21" t="s">
        <v>316</v>
      </c>
      <c r="C21" s="101">
        <v>27</v>
      </c>
      <c r="D21" s="116">
        <v>2</v>
      </c>
      <c r="E21" s="113"/>
    </row>
    <row r="22" spans="1:5" ht="12.75" customHeight="1" x14ac:dyDescent="0.2">
      <c r="A22" s="115" t="str">
        <f>IF(C22&lt;C21,"15.","")</f>
        <v>15.</v>
      </c>
      <c r="B22" s="21" t="s">
        <v>11</v>
      </c>
      <c r="C22" s="101">
        <v>26</v>
      </c>
      <c r="D22" s="116">
        <v>4</v>
      </c>
      <c r="E22" s="113"/>
    </row>
    <row r="23" spans="1:5" ht="12.75" customHeight="1" x14ac:dyDescent="0.2">
      <c r="A23" s="115" t="str">
        <f>IF(C23&lt;C22,"16.","")</f>
        <v>16.</v>
      </c>
      <c r="B23" s="21" t="s">
        <v>259</v>
      </c>
      <c r="C23" s="101">
        <v>25</v>
      </c>
      <c r="D23" s="116">
        <v>1</v>
      </c>
      <c r="E23" s="113"/>
    </row>
    <row r="24" spans="1:5" ht="12.75" customHeight="1" x14ac:dyDescent="0.2">
      <c r="A24" s="115" t="str">
        <f>IF(C24&lt;C23,"17.","")</f>
        <v>17.</v>
      </c>
      <c r="B24" s="21" t="s">
        <v>312</v>
      </c>
      <c r="C24" s="101">
        <v>24</v>
      </c>
      <c r="D24" s="116">
        <v>2</v>
      </c>
      <c r="E24" s="113"/>
    </row>
    <row r="25" spans="1:5" ht="12.75" customHeight="1" x14ac:dyDescent="0.2">
      <c r="A25" s="115" t="str">
        <f>IF(C25&lt;C24,"18.","")</f>
        <v>18.</v>
      </c>
      <c r="B25" s="21" t="s">
        <v>250</v>
      </c>
      <c r="C25" s="101">
        <v>23</v>
      </c>
      <c r="D25" s="116">
        <v>0</v>
      </c>
      <c r="E25" s="113"/>
    </row>
    <row r="26" spans="1:5" ht="12.75" customHeight="1" x14ac:dyDescent="0.2">
      <c r="A26" s="115" t="str">
        <f>IF(C26&lt;C25,"19.","")</f>
        <v/>
      </c>
      <c r="B26" s="21" t="s">
        <v>279</v>
      </c>
      <c r="C26" s="101">
        <v>23</v>
      </c>
      <c r="D26" s="116">
        <v>0</v>
      </c>
      <c r="E26" s="113"/>
    </row>
    <row r="27" spans="1:5" ht="12.75" customHeight="1" x14ac:dyDescent="0.2">
      <c r="A27" s="115" t="str">
        <f>IF(C27&lt;C26,"20.","")</f>
        <v>20.</v>
      </c>
      <c r="B27" s="21" t="s">
        <v>19</v>
      </c>
      <c r="C27" s="101">
        <v>22</v>
      </c>
      <c r="D27" s="116">
        <v>1</v>
      </c>
      <c r="E27" s="113"/>
    </row>
    <row r="28" spans="1:5" ht="12.75" customHeight="1" x14ac:dyDescent="0.2">
      <c r="A28" s="115" t="str">
        <f>IF(C28&lt;C27,"21.","")</f>
        <v>21.</v>
      </c>
      <c r="B28" s="21" t="s">
        <v>313</v>
      </c>
      <c r="C28" s="101">
        <v>21</v>
      </c>
      <c r="D28" s="116">
        <v>1</v>
      </c>
      <c r="E28" s="113"/>
    </row>
    <row r="29" spans="1:5" ht="12.75" customHeight="1" x14ac:dyDescent="0.2">
      <c r="A29" s="115" t="str">
        <f>IF(C29&lt;C28,"22.","")</f>
        <v>22.</v>
      </c>
      <c r="B29" s="21" t="s">
        <v>321</v>
      </c>
      <c r="C29" s="101">
        <v>20</v>
      </c>
      <c r="D29" s="116">
        <v>6</v>
      </c>
      <c r="E29" s="113"/>
    </row>
    <row r="30" spans="1:5" ht="12.75" customHeight="1" x14ac:dyDescent="0.2">
      <c r="A30" s="115" t="str">
        <f>IF(C30&lt;C29,"23.","")</f>
        <v/>
      </c>
      <c r="B30" s="21" t="s">
        <v>328</v>
      </c>
      <c r="C30" s="101">
        <v>20</v>
      </c>
      <c r="D30" s="116">
        <v>2</v>
      </c>
      <c r="E30" s="113"/>
    </row>
    <row r="31" spans="1:5" ht="12.75" customHeight="1" x14ac:dyDescent="0.2">
      <c r="A31" s="115" t="str">
        <f>IF(C31&lt;C30,"24.","")</f>
        <v/>
      </c>
      <c r="B31" s="21" t="s">
        <v>262</v>
      </c>
      <c r="C31" s="101">
        <v>20</v>
      </c>
      <c r="D31" s="116">
        <v>2</v>
      </c>
      <c r="E31" s="113"/>
    </row>
    <row r="32" spans="1:5" ht="12.75" customHeight="1" x14ac:dyDescent="0.2">
      <c r="A32" s="115" t="str">
        <f>IF(C32&lt;C31,"25.","")</f>
        <v>25.</v>
      </c>
      <c r="B32" s="21" t="s">
        <v>292</v>
      </c>
      <c r="C32" s="101">
        <v>19</v>
      </c>
      <c r="D32" s="116">
        <v>2</v>
      </c>
      <c r="E32" s="113"/>
    </row>
    <row r="33" spans="1:5" ht="12.75" customHeight="1" x14ac:dyDescent="0.2">
      <c r="A33" s="115" t="str">
        <f>IF(C33&lt;C32,"26.","")</f>
        <v>26.</v>
      </c>
      <c r="B33" s="21" t="s">
        <v>264</v>
      </c>
      <c r="C33" s="101">
        <v>17</v>
      </c>
      <c r="D33" s="116">
        <v>1</v>
      </c>
      <c r="E33" s="113"/>
    </row>
    <row r="34" spans="1:5" ht="12.75" customHeight="1" x14ac:dyDescent="0.2">
      <c r="A34" s="115" t="str">
        <f>IF(C34&lt;C33,"27.","")</f>
        <v>27.</v>
      </c>
      <c r="B34" s="21" t="s">
        <v>127</v>
      </c>
      <c r="C34" s="101">
        <v>16</v>
      </c>
      <c r="D34" s="116">
        <v>2</v>
      </c>
      <c r="E34" s="113"/>
    </row>
    <row r="35" spans="1:5" ht="12.75" customHeight="1" x14ac:dyDescent="0.2">
      <c r="A35" s="115" t="str">
        <f>IF(C35&lt;C34,"28.","")</f>
        <v>28.</v>
      </c>
      <c r="B35" s="21" t="s">
        <v>326</v>
      </c>
      <c r="C35" s="101">
        <v>15</v>
      </c>
      <c r="D35" s="116">
        <v>4</v>
      </c>
      <c r="E35" s="113"/>
    </row>
    <row r="36" spans="1:5" ht="12.75" customHeight="1" x14ac:dyDescent="0.2">
      <c r="A36" s="115" t="str">
        <f>IF(C36&lt;C35,"29.","")</f>
        <v/>
      </c>
      <c r="B36" s="21" t="s">
        <v>266</v>
      </c>
      <c r="C36" s="101">
        <v>15</v>
      </c>
      <c r="D36" s="116">
        <v>2</v>
      </c>
      <c r="E36" s="113"/>
    </row>
    <row r="37" spans="1:5" ht="12.75" customHeight="1" x14ac:dyDescent="0.2">
      <c r="A37" s="115" t="str">
        <f>IF(C37&lt;C36,"30.","")</f>
        <v/>
      </c>
      <c r="B37" s="21" t="s">
        <v>314</v>
      </c>
      <c r="C37" s="101">
        <v>15</v>
      </c>
      <c r="D37" s="116">
        <v>2</v>
      </c>
      <c r="E37" s="113"/>
    </row>
    <row r="38" spans="1:5" ht="12.75" customHeight="1" x14ac:dyDescent="0.2">
      <c r="A38" s="115" t="str">
        <f>IF(C38&lt;C37,"31.","")</f>
        <v>31.</v>
      </c>
      <c r="B38" s="21" t="s">
        <v>322</v>
      </c>
      <c r="C38" s="101">
        <v>14</v>
      </c>
      <c r="D38" s="116">
        <v>0</v>
      </c>
      <c r="E38" s="102"/>
    </row>
    <row r="39" spans="1:5" ht="12.75" customHeight="1" x14ac:dyDescent="0.2">
      <c r="A39" s="115" t="str">
        <f>IF(C39&lt;C38,"32.","")</f>
        <v>32.</v>
      </c>
      <c r="B39" s="21" t="s">
        <v>329</v>
      </c>
      <c r="C39" s="101">
        <v>13</v>
      </c>
      <c r="D39" s="116">
        <v>0</v>
      </c>
      <c r="E39" s="102"/>
    </row>
    <row r="40" spans="1:5" ht="12.75" customHeight="1" x14ac:dyDescent="0.2">
      <c r="A40" s="115" t="str">
        <f>IF(C40&lt;C39,"33.","")</f>
        <v>33.</v>
      </c>
      <c r="B40" s="21" t="s">
        <v>284</v>
      </c>
      <c r="C40" s="101">
        <v>12</v>
      </c>
      <c r="D40" s="116">
        <v>3</v>
      </c>
      <c r="E40" s="102"/>
    </row>
    <row r="41" spans="1:5" ht="12.75" customHeight="1" x14ac:dyDescent="0.2">
      <c r="A41" s="115" t="str">
        <f>IF(C41&lt;C40,"34.","")</f>
        <v/>
      </c>
      <c r="B41" s="21" t="s">
        <v>306</v>
      </c>
      <c r="C41" s="101">
        <v>12</v>
      </c>
      <c r="D41" s="116">
        <v>0</v>
      </c>
    </row>
    <row r="42" spans="1:5" ht="12.75" customHeight="1" x14ac:dyDescent="0.2">
      <c r="A42" s="115" t="str">
        <f>IF(C42&lt;C41,"35.","")</f>
        <v>35.</v>
      </c>
      <c r="B42" s="21" t="s">
        <v>260</v>
      </c>
      <c r="C42" s="101">
        <v>11</v>
      </c>
      <c r="D42" s="116">
        <v>2</v>
      </c>
    </row>
    <row r="43" spans="1:5" ht="12.75" customHeight="1" x14ac:dyDescent="0.2">
      <c r="A43" s="115" t="str">
        <f>IF(C43&lt;C42,"36.","")</f>
        <v>36.</v>
      </c>
      <c r="B43" s="21" t="s">
        <v>261</v>
      </c>
      <c r="C43" s="101">
        <v>10</v>
      </c>
      <c r="D43" s="116">
        <v>3</v>
      </c>
    </row>
    <row r="44" spans="1:5" ht="12.75" customHeight="1" x14ac:dyDescent="0.2">
      <c r="A44" s="115" t="str">
        <f>IF(C44&lt;C43,"37.","")</f>
        <v>37.</v>
      </c>
      <c r="B44" s="21" t="s">
        <v>332</v>
      </c>
      <c r="C44" s="101">
        <v>7</v>
      </c>
      <c r="D44" s="116">
        <v>8</v>
      </c>
    </row>
    <row r="45" spans="1:5" ht="12.75" customHeight="1" x14ac:dyDescent="0.2">
      <c r="A45" s="115" t="str">
        <f>IF(C45&lt;C44,"38.","")</f>
        <v/>
      </c>
      <c r="B45" s="21" t="s">
        <v>29</v>
      </c>
      <c r="C45" s="101">
        <v>7</v>
      </c>
      <c r="D45" s="116">
        <v>0</v>
      </c>
    </row>
    <row r="46" spans="1:5" ht="12.75" customHeight="1" x14ac:dyDescent="0.2">
      <c r="A46" s="115" t="str">
        <f>IF(C46&lt;C45,"39.","")</f>
        <v>39.</v>
      </c>
      <c r="B46" s="21" t="s">
        <v>303</v>
      </c>
      <c r="C46" s="101">
        <v>6</v>
      </c>
      <c r="D46" s="116">
        <v>1</v>
      </c>
    </row>
    <row r="47" spans="1:5" ht="12.75" customHeight="1" x14ac:dyDescent="0.2">
      <c r="A47" s="115" t="str">
        <f>IF(C47&lt;C46,"40.","")</f>
        <v/>
      </c>
      <c r="B47" s="21" t="s">
        <v>18</v>
      </c>
      <c r="C47" s="101">
        <v>6</v>
      </c>
      <c r="D47" s="116">
        <v>0</v>
      </c>
    </row>
    <row r="48" spans="1:5" ht="12.75" customHeight="1" x14ac:dyDescent="0.2">
      <c r="A48" s="115" t="str">
        <f>IF(C48&lt;C47,"41.","")</f>
        <v>41.</v>
      </c>
      <c r="B48" s="21" t="s">
        <v>27</v>
      </c>
      <c r="C48" s="101">
        <v>5</v>
      </c>
      <c r="D48" s="116">
        <v>0</v>
      </c>
    </row>
    <row r="49" spans="1:4" ht="12.75" customHeight="1" x14ac:dyDescent="0.2">
      <c r="A49" s="115" t="str">
        <f>IF(C49&lt;C48,"42.","")</f>
        <v>42.</v>
      </c>
      <c r="B49" s="21" t="s">
        <v>294</v>
      </c>
      <c r="C49" s="101">
        <v>4</v>
      </c>
      <c r="D49" s="116">
        <v>2</v>
      </c>
    </row>
    <row r="50" spans="1:4" ht="12.75" customHeight="1" x14ac:dyDescent="0.2">
      <c r="A50" s="115" t="str">
        <f>IF(C50&lt;C49,"43.","")</f>
        <v/>
      </c>
      <c r="B50" s="21" t="s">
        <v>331</v>
      </c>
      <c r="C50" s="101">
        <v>4</v>
      </c>
      <c r="D50" s="116">
        <v>0</v>
      </c>
    </row>
    <row r="51" spans="1:4" ht="12.75" customHeight="1" x14ac:dyDescent="0.2">
      <c r="A51" s="115" t="str">
        <f>IF(C51&lt;C50,"44.","")</f>
        <v>44.</v>
      </c>
      <c r="B51" s="21" t="s">
        <v>251</v>
      </c>
      <c r="C51" s="101">
        <v>3</v>
      </c>
      <c r="D51" s="116">
        <v>2</v>
      </c>
    </row>
    <row r="52" spans="1:4" ht="12.75" customHeight="1" x14ac:dyDescent="0.2">
      <c r="A52" s="115" t="str">
        <f>IF(C52&lt;C51,"45.","")</f>
        <v>45.</v>
      </c>
      <c r="B52" s="21" t="s">
        <v>327</v>
      </c>
      <c r="C52" s="101">
        <v>2</v>
      </c>
      <c r="D52" s="116">
        <v>3</v>
      </c>
    </row>
    <row r="53" spans="1:4" ht="12.75" customHeight="1" x14ac:dyDescent="0.2">
      <c r="A53" s="115" t="str">
        <f>IF(C53&lt;C52,"46.","")</f>
        <v/>
      </c>
      <c r="B53" s="21" t="s">
        <v>32</v>
      </c>
      <c r="C53" s="101">
        <v>2</v>
      </c>
      <c r="D53" s="116">
        <v>0</v>
      </c>
    </row>
    <row r="54" spans="1:4" ht="12.75" customHeight="1" x14ac:dyDescent="0.2">
      <c r="A54" s="115" t="str">
        <f>IF(C54&lt;C53,"47.","")</f>
        <v/>
      </c>
      <c r="B54" s="21" t="s">
        <v>325</v>
      </c>
      <c r="C54" s="101">
        <v>2</v>
      </c>
      <c r="D54" s="116">
        <v>0</v>
      </c>
    </row>
    <row r="55" spans="1:4" ht="12.75" customHeight="1" x14ac:dyDescent="0.2">
      <c r="A55" s="115" t="str">
        <f>IF(C55&lt;C54,"48.","")</f>
        <v>48.</v>
      </c>
      <c r="B55" s="21" t="s">
        <v>324</v>
      </c>
      <c r="C55" s="101">
        <v>1</v>
      </c>
      <c r="D55" s="116">
        <v>1</v>
      </c>
    </row>
    <row r="56" spans="1:4" ht="12.75" customHeight="1" x14ac:dyDescent="0.2">
      <c r="A56" s="115" t="str">
        <f>IF(C56&lt;C55,"49.","")</f>
        <v/>
      </c>
      <c r="B56" s="21" t="s">
        <v>47</v>
      </c>
      <c r="C56" s="101">
        <v>1</v>
      </c>
      <c r="D56" s="116">
        <v>0</v>
      </c>
    </row>
    <row r="57" spans="1:4" ht="12.75" customHeight="1" x14ac:dyDescent="0.2">
      <c r="A57" s="115" t="str">
        <f>IF(C57&lt;C56,"50.","")</f>
        <v/>
      </c>
      <c r="B57" s="21" t="s">
        <v>330</v>
      </c>
      <c r="C57" s="101">
        <v>1</v>
      </c>
      <c r="D57" s="116">
        <v>0</v>
      </c>
    </row>
    <row r="58" spans="1:4" ht="12.75" customHeight="1" x14ac:dyDescent="0.2">
      <c r="A58" s="115"/>
      <c r="B58" s="146" t="s">
        <v>304</v>
      </c>
      <c r="C58" s="149">
        <v>1</v>
      </c>
      <c r="D58" s="150">
        <v>0</v>
      </c>
    </row>
    <row r="59" spans="1:4" ht="12.75" customHeight="1" thickBot="1" x14ac:dyDescent="0.25">
      <c r="A59" s="115" t="str">
        <f>IF(C59&lt;C57,"51.","")</f>
        <v/>
      </c>
      <c r="B59" s="103" t="s">
        <v>323</v>
      </c>
      <c r="C59" s="104">
        <v>1</v>
      </c>
      <c r="D59" s="118">
        <v>0</v>
      </c>
    </row>
    <row r="60" spans="1:4" ht="12.75" customHeight="1" x14ac:dyDescent="0.2">
      <c r="A60" s="105"/>
      <c r="B60" s="58"/>
      <c r="C60" s="106"/>
      <c r="D60" s="107"/>
    </row>
    <row r="61" spans="1:4" ht="12.75" customHeight="1" x14ac:dyDescent="0.2">
      <c r="A61" s="108">
        <f>COUNTIF(C8:C59,"&gt;0")</f>
        <v>52</v>
      </c>
      <c r="B61" s="109" t="s">
        <v>60</v>
      </c>
      <c r="C61" s="110" t="s">
        <v>299</v>
      </c>
      <c r="D61" s="112">
        <f>SUM(D8:D59)</f>
        <v>200</v>
      </c>
    </row>
    <row r="62" spans="1:4" ht="12.75" customHeight="1" thickBot="1" x14ac:dyDescent="0.25">
      <c r="A62" s="119"/>
      <c r="B62" s="120"/>
      <c r="C62" s="121"/>
      <c r="D62" s="122"/>
    </row>
  </sheetData>
  <mergeCells count="3">
    <mergeCell ref="A1:D1"/>
    <mergeCell ref="A3:D3"/>
    <mergeCell ref="A5:D5"/>
  </mergeCells>
  <phoneticPr fontId="0" type="noConversion"/>
  <printOptions horizontalCentere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9</vt:i4>
      </vt:variant>
    </vt:vector>
  </HeadingPairs>
  <TitlesOfParts>
    <vt:vector size="38" baseType="lpstr">
      <vt:lpstr>Ewige Rangliste Spiele</vt:lpstr>
      <vt:lpstr>Spiele 98-99</vt:lpstr>
      <vt:lpstr>Spiele 99-00</vt:lpstr>
      <vt:lpstr>Spiele 00-01</vt:lpstr>
      <vt:lpstr>Spiele 01-02</vt:lpstr>
      <vt:lpstr>Spiele 02-03</vt:lpstr>
      <vt:lpstr>Spiele 03-04</vt:lpstr>
      <vt:lpstr>Spiele 04-05</vt:lpstr>
      <vt:lpstr>Spiele 05-06</vt:lpstr>
      <vt:lpstr>Spiele 06-07</vt:lpstr>
      <vt:lpstr>Spiele 07-08</vt:lpstr>
      <vt:lpstr>Spiele 08-09</vt:lpstr>
      <vt:lpstr>Spiele 09-10</vt:lpstr>
      <vt:lpstr>Spiele 10-11</vt:lpstr>
      <vt:lpstr>Spiele 11-12</vt:lpstr>
      <vt:lpstr>Spiele 12-13</vt:lpstr>
      <vt:lpstr>Spiele 13-14</vt:lpstr>
      <vt:lpstr>Spiele 14-15</vt:lpstr>
      <vt:lpstr>Spiele 15-16</vt:lpstr>
      <vt:lpstr>Spiele 16-17</vt:lpstr>
      <vt:lpstr>Spiele 17-18</vt:lpstr>
      <vt:lpstr>Spiele 18-19</vt:lpstr>
      <vt:lpstr>Spiele 19-20-21</vt:lpstr>
      <vt:lpstr>Spiele 21-22</vt:lpstr>
      <vt:lpstr>Spiele 22-23</vt:lpstr>
      <vt:lpstr>Spiele 23-24</vt:lpstr>
      <vt:lpstr>Spiele 24-25</vt:lpstr>
      <vt:lpstr>Spiele 25-26</vt:lpstr>
      <vt:lpstr>Tabelle1</vt:lpstr>
      <vt:lpstr>'Ewige Rangliste Spiele'!Drucktitel</vt:lpstr>
      <vt:lpstr>'Spiele 17-18'!Drucktitel</vt:lpstr>
      <vt:lpstr>'Spiele 18-19'!Drucktitel</vt:lpstr>
      <vt:lpstr>'Spiele 19-20-21'!Drucktitel</vt:lpstr>
      <vt:lpstr>'Spiele 21-22'!Drucktitel</vt:lpstr>
      <vt:lpstr>'Spiele 22-23'!Drucktitel</vt:lpstr>
      <vt:lpstr>'Spiele 23-24'!Drucktitel</vt:lpstr>
      <vt:lpstr>'Spiele 24-25'!Drucktitel</vt:lpstr>
      <vt:lpstr>'Spiele 25-26'!Drucktitel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</dc:creator>
  <cp:lastModifiedBy>Stefanie Steeb</cp:lastModifiedBy>
  <cp:lastPrinted>2026-06-27T15:36:10Z</cp:lastPrinted>
  <dcterms:created xsi:type="dcterms:W3CDTF">1999-06-26T18:27:21Z</dcterms:created>
  <dcterms:modified xsi:type="dcterms:W3CDTF">2026-06-27T15:37:21Z</dcterms:modified>
</cp:coreProperties>
</file>